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270" windowWidth="18735" windowHeight="12210" activeTab="1"/>
  </bookViews>
  <sheets>
    <sheet name="Pokyny pro vyplnění" sheetId="11" r:id="rId1"/>
    <sheet name="Stavba" sheetId="1" r:id="rId2"/>
    <sheet name="VzorPolozky" sheetId="10" state="hidden" r:id="rId3"/>
    <sheet name="01 1 Pol" sheetId="12" r:id="rId4"/>
    <sheet name="01 2 Pol" sheetId="13" r:id="rId5"/>
    <sheet name="01 3. Pol" sheetId="14" r:id="rId6"/>
  </sheets>
  <externalReferences>
    <externalReference r:id="rId7"/>
  </externalReferences>
  <definedNames>
    <definedName name="CelkemDPHVypocet" localSheetId="1">Stavba!$H$44</definedName>
    <definedName name="CenaCelkem">Stavba!$G$29</definedName>
    <definedName name="CenaCelkemBezDPH">Stavba!$G$28</definedName>
    <definedName name="CenaCelkemVypocet" localSheetId="1">Stavba!$I$44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'01 1 Pol'!$1:$7</definedName>
    <definedName name="_xlnm.Print_Titles" localSheetId="4">'01 2 Pol'!$1:$7</definedName>
    <definedName name="_xlnm.Print_Titles" localSheetId="5">'01 3.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'01 1 Pol'!$A$1:$X$132</definedName>
    <definedName name="_xlnm.Print_Area" localSheetId="4">'01 2 Pol'!$A$1:$X$29</definedName>
    <definedName name="_xlnm.Print_Area" localSheetId="5">'01 3. Pol'!$A$1:$X$78</definedName>
    <definedName name="_xlnm.Print_Area" localSheetId="1">Stavba!$A$1:$J$70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Stavba!$F$44</definedName>
    <definedName name="ZakladDPHZakl">Stavba!$G$25</definedName>
    <definedName name="ZakladDPHZaklVypocet" localSheetId="1">Stavba!$G$44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4562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BA74" i="14" l="1"/>
  <c r="BA61" i="14"/>
  <c r="BA32" i="14"/>
  <c r="BA20" i="14"/>
  <c r="BA17" i="14"/>
  <c r="BA10" i="14"/>
  <c r="G9" i="14"/>
  <c r="M9" i="14" s="1"/>
  <c r="I9" i="14"/>
  <c r="K9" i="14"/>
  <c r="O9" i="14"/>
  <c r="Q9" i="14"/>
  <c r="V9" i="14"/>
  <c r="G12" i="14"/>
  <c r="I12" i="14"/>
  <c r="K12" i="14"/>
  <c r="M12" i="14"/>
  <c r="O12" i="14"/>
  <c r="Q12" i="14"/>
  <c r="V12" i="14"/>
  <c r="G16" i="14"/>
  <c r="M16" i="14" s="1"/>
  <c r="I16" i="14"/>
  <c r="K16" i="14"/>
  <c r="O16" i="14"/>
  <c r="Q16" i="14"/>
  <c r="V16" i="14"/>
  <c r="G19" i="14"/>
  <c r="I19" i="14"/>
  <c r="K19" i="14"/>
  <c r="O19" i="14"/>
  <c r="Q19" i="14"/>
  <c r="V19" i="14"/>
  <c r="G23" i="14"/>
  <c r="M23" i="14" s="1"/>
  <c r="I23" i="14"/>
  <c r="K23" i="14"/>
  <c r="O23" i="14"/>
  <c r="Q23" i="14"/>
  <c r="V23" i="14"/>
  <c r="G26" i="14"/>
  <c r="M26" i="14" s="1"/>
  <c r="I26" i="14"/>
  <c r="K26" i="14"/>
  <c r="O26" i="14"/>
  <c r="Q26" i="14"/>
  <c r="V26" i="14"/>
  <c r="G29" i="14"/>
  <c r="M29" i="14" s="1"/>
  <c r="I29" i="14"/>
  <c r="K29" i="14"/>
  <c r="O29" i="14"/>
  <c r="Q29" i="14"/>
  <c r="V29" i="14"/>
  <c r="G31" i="14"/>
  <c r="M31" i="14" s="1"/>
  <c r="I31" i="14"/>
  <c r="K31" i="14"/>
  <c r="O31" i="14"/>
  <c r="Q31" i="14"/>
  <c r="V31" i="14"/>
  <c r="G37" i="14"/>
  <c r="M37" i="14" s="1"/>
  <c r="M36" i="14" s="1"/>
  <c r="I37" i="14"/>
  <c r="I36" i="14" s="1"/>
  <c r="K37" i="14"/>
  <c r="O37" i="14"/>
  <c r="O36" i="14" s="1"/>
  <c r="Q37" i="14"/>
  <c r="Q36" i="14" s="1"/>
  <c r="V37" i="14"/>
  <c r="G43" i="14"/>
  <c r="I43" i="14"/>
  <c r="K43" i="14"/>
  <c r="M43" i="14"/>
  <c r="O43" i="14"/>
  <c r="Q43" i="14"/>
  <c r="V43" i="14"/>
  <c r="G49" i="14"/>
  <c r="M49" i="14" s="1"/>
  <c r="I49" i="14"/>
  <c r="K49" i="14"/>
  <c r="O49" i="14"/>
  <c r="O48" i="14" s="1"/>
  <c r="Q49" i="14"/>
  <c r="V49" i="14"/>
  <c r="V48" i="14" s="1"/>
  <c r="G51" i="14"/>
  <c r="M51" i="14" s="1"/>
  <c r="I51" i="14"/>
  <c r="K51" i="14"/>
  <c r="O51" i="14"/>
  <c r="Q51" i="14"/>
  <c r="V51" i="14"/>
  <c r="G54" i="14"/>
  <c r="M54" i="14" s="1"/>
  <c r="I54" i="14"/>
  <c r="K54" i="14"/>
  <c r="O54" i="14"/>
  <c r="Q54" i="14"/>
  <c r="V54" i="14"/>
  <c r="G57" i="14"/>
  <c r="M57" i="14" s="1"/>
  <c r="I57" i="14"/>
  <c r="K57" i="14"/>
  <c r="O57" i="14"/>
  <c r="O56" i="14" s="1"/>
  <c r="Q57" i="14"/>
  <c r="Q56" i="14" s="1"/>
  <c r="V57" i="14"/>
  <c r="G60" i="14"/>
  <c r="M60" i="14" s="1"/>
  <c r="I60" i="14"/>
  <c r="K60" i="14"/>
  <c r="O60" i="14"/>
  <c r="Q60" i="14"/>
  <c r="V60" i="14"/>
  <c r="G64" i="14"/>
  <c r="I64" i="14"/>
  <c r="K64" i="14"/>
  <c r="M64" i="14"/>
  <c r="O64" i="14"/>
  <c r="Q64" i="14"/>
  <c r="V64" i="14"/>
  <c r="G67" i="14"/>
  <c r="I62" i="1" s="1"/>
  <c r="G68" i="14"/>
  <c r="M68" i="14" s="1"/>
  <c r="M67" i="14" s="1"/>
  <c r="I68" i="14"/>
  <c r="I67" i="14" s="1"/>
  <c r="K68" i="14"/>
  <c r="K67" i="14" s="1"/>
  <c r="O68" i="14"/>
  <c r="O67" i="14" s="1"/>
  <c r="Q68" i="14"/>
  <c r="Q67" i="14" s="1"/>
  <c r="V68" i="14"/>
  <c r="V67" i="14" s="1"/>
  <c r="G72" i="14"/>
  <c r="I69" i="1" s="1"/>
  <c r="I19" i="1" s="1"/>
  <c r="I72" i="14"/>
  <c r="Q72" i="14"/>
  <c r="G73" i="14"/>
  <c r="M73" i="14" s="1"/>
  <c r="M72" i="14" s="1"/>
  <c r="I73" i="14"/>
  <c r="K73" i="14"/>
  <c r="K72" i="14" s="1"/>
  <c r="O73" i="14"/>
  <c r="O72" i="14" s="1"/>
  <c r="Q73" i="14"/>
  <c r="V73" i="14"/>
  <c r="V72" i="14" s="1"/>
  <c r="AE77" i="14"/>
  <c r="F43" i="1" s="1"/>
  <c r="G9" i="13"/>
  <c r="M9" i="13" s="1"/>
  <c r="I9" i="13"/>
  <c r="K9" i="13"/>
  <c r="O9" i="13"/>
  <c r="O8" i="13" s="1"/>
  <c r="Q9" i="13"/>
  <c r="V9" i="13"/>
  <c r="G11" i="13"/>
  <c r="I11" i="13"/>
  <c r="K11" i="13"/>
  <c r="M11" i="13"/>
  <c r="O11" i="13"/>
  <c r="Q11" i="13"/>
  <c r="V11" i="13"/>
  <c r="G13" i="13"/>
  <c r="I13" i="13"/>
  <c r="K13" i="13"/>
  <c r="M13" i="13"/>
  <c r="O13" i="13"/>
  <c r="Q13" i="13"/>
  <c r="V13" i="13"/>
  <c r="G16" i="13"/>
  <c r="M16" i="13" s="1"/>
  <c r="I16" i="13"/>
  <c r="K16" i="13"/>
  <c r="O16" i="13"/>
  <c r="Q16" i="13"/>
  <c r="V16" i="13"/>
  <c r="G19" i="13"/>
  <c r="G15" i="13" s="1"/>
  <c r="I64" i="1" s="1"/>
  <c r="I19" i="13"/>
  <c r="K19" i="13"/>
  <c r="O19" i="13"/>
  <c r="Q19" i="13"/>
  <c r="V19" i="13"/>
  <c r="G21" i="13"/>
  <c r="I21" i="13"/>
  <c r="K21" i="13"/>
  <c r="M21" i="13"/>
  <c r="O21" i="13"/>
  <c r="Q21" i="13"/>
  <c r="V21" i="13"/>
  <c r="G23" i="13"/>
  <c r="M23" i="13" s="1"/>
  <c r="I23" i="13"/>
  <c r="K23" i="13"/>
  <c r="O23" i="13"/>
  <c r="Q23" i="13"/>
  <c r="V23" i="13"/>
  <c r="AE28" i="13"/>
  <c r="F42" i="1" s="1"/>
  <c r="BA45" i="12"/>
  <c r="G8" i="12"/>
  <c r="G9" i="12"/>
  <c r="M9" i="12" s="1"/>
  <c r="M8" i="12" s="1"/>
  <c r="I9" i="12"/>
  <c r="I8" i="12" s="1"/>
  <c r="K9" i="12"/>
  <c r="K8" i="12" s="1"/>
  <c r="O9" i="12"/>
  <c r="O8" i="12" s="1"/>
  <c r="Q9" i="12"/>
  <c r="Q8" i="12" s="1"/>
  <c r="V9" i="12"/>
  <c r="V8" i="12" s="1"/>
  <c r="K19" i="12"/>
  <c r="G20" i="12"/>
  <c r="G19" i="12" s="1"/>
  <c r="I61" i="1" s="1"/>
  <c r="I20" i="12"/>
  <c r="I19" i="12" s="1"/>
  <c r="K20" i="12"/>
  <c r="O20" i="12"/>
  <c r="O19" i="12" s="1"/>
  <c r="Q20" i="12"/>
  <c r="Q19" i="12" s="1"/>
  <c r="V20" i="12"/>
  <c r="V19" i="12" s="1"/>
  <c r="K22" i="12"/>
  <c r="O22" i="12"/>
  <c r="G23" i="12"/>
  <c r="G22" i="12" s="1"/>
  <c r="I23" i="12"/>
  <c r="I22" i="12" s="1"/>
  <c r="K23" i="12"/>
  <c r="M23" i="12"/>
  <c r="M22" i="12" s="1"/>
  <c r="O23" i="12"/>
  <c r="Q23" i="12"/>
  <c r="Q22" i="12" s="1"/>
  <c r="V23" i="12"/>
  <c r="V22" i="12" s="1"/>
  <c r="G27" i="12"/>
  <c r="I27" i="12"/>
  <c r="K27" i="12"/>
  <c r="M27" i="12"/>
  <c r="O27" i="12"/>
  <c r="Q27" i="12"/>
  <c r="V27" i="12"/>
  <c r="G29" i="12"/>
  <c r="I29" i="12"/>
  <c r="K29" i="12"/>
  <c r="O29" i="12"/>
  <c r="Q29" i="12"/>
  <c r="V29" i="12"/>
  <c r="G31" i="12"/>
  <c r="I31" i="12"/>
  <c r="K31" i="12"/>
  <c r="M31" i="12"/>
  <c r="O31" i="12"/>
  <c r="Q31" i="12"/>
  <c r="V31" i="12"/>
  <c r="G34" i="12"/>
  <c r="M34" i="12" s="1"/>
  <c r="I34" i="12"/>
  <c r="K34" i="12"/>
  <c r="K26" i="12" s="1"/>
  <c r="O34" i="12"/>
  <c r="Q34" i="12"/>
  <c r="V34" i="12"/>
  <c r="G36" i="12"/>
  <c r="M36" i="12" s="1"/>
  <c r="I36" i="12"/>
  <c r="K36" i="12"/>
  <c r="O36" i="12"/>
  <c r="Q36" i="12"/>
  <c r="V36" i="12"/>
  <c r="K38" i="12"/>
  <c r="O38" i="12"/>
  <c r="G39" i="12"/>
  <c r="G38" i="12" s="1"/>
  <c r="I55" i="1" s="1"/>
  <c r="I39" i="12"/>
  <c r="I38" i="12" s="1"/>
  <c r="K39" i="12"/>
  <c r="M39" i="12"/>
  <c r="M38" i="12" s="1"/>
  <c r="O39" i="12"/>
  <c r="Q39" i="12"/>
  <c r="Q38" i="12" s="1"/>
  <c r="V39" i="12"/>
  <c r="V38" i="12" s="1"/>
  <c r="G44" i="12"/>
  <c r="M44" i="12" s="1"/>
  <c r="I44" i="12"/>
  <c r="K44" i="12"/>
  <c r="K43" i="12" s="1"/>
  <c r="O44" i="12"/>
  <c r="Q44" i="12"/>
  <c r="Q43" i="12" s="1"/>
  <c r="V44" i="12"/>
  <c r="V43" i="12" s="1"/>
  <c r="G52" i="12"/>
  <c r="I52" i="12"/>
  <c r="K52" i="12"/>
  <c r="O52" i="12"/>
  <c r="Q52" i="12"/>
  <c r="V52" i="12"/>
  <c r="G54" i="12"/>
  <c r="I54" i="12"/>
  <c r="K54" i="12"/>
  <c r="M54" i="12"/>
  <c r="O54" i="12"/>
  <c r="Q54" i="12"/>
  <c r="V54" i="12"/>
  <c r="K65" i="12"/>
  <c r="G66" i="12"/>
  <c r="G65" i="12" s="1"/>
  <c r="I58" i="1" s="1"/>
  <c r="I66" i="12"/>
  <c r="I65" i="12" s="1"/>
  <c r="K66" i="12"/>
  <c r="O66" i="12"/>
  <c r="O65" i="12" s="1"/>
  <c r="Q66" i="12"/>
  <c r="Q65" i="12" s="1"/>
  <c r="V66" i="12"/>
  <c r="V65" i="12" s="1"/>
  <c r="K72" i="12"/>
  <c r="O72" i="12"/>
  <c r="G73" i="12"/>
  <c r="M73" i="12" s="1"/>
  <c r="M72" i="12" s="1"/>
  <c r="I73" i="12"/>
  <c r="I72" i="12" s="1"/>
  <c r="K73" i="12"/>
  <c r="O73" i="12"/>
  <c r="Q73" i="12"/>
  <c r="Q72" i="12" s="1"/>
  <c r="V73" i="12"/>
  <c r="V72" i="12" s="1"/>
  <c r="G77" i="12"/>
  <c r="M77" i="12" s="1"/>
  <c r="I77" i="12"/>
  <c r="K77" i="12"/>
  <c r="K76" i="12" s="1"/>
  <c r="O77" i="12"/>
  <c r="Q77" i="12"/>
  <c r="Q76" i="12" s="1"/>
  <c r="V77" i="12"/>
  <c r="V76" i="12" s="1"/>
  <c r="G80" i="12"/>
  <c r="I80" i="12"/>
  <c r="K80" i="12"/>
  <c r="O80" i="12"/>
  <c r="Q80" i="12"/>
  <c r="V80" i="12"/>
  <c r="G83" i="12"/>
  <c r="I83" i="12"/>
  <c r="K83" i="12"/>
  <c r="M83" i="12"/>
  <c r="O83" i="12"/>
  <c r="Q83" i="12"/>
  <c r="V83" i="12"/>
  <c r="G88" i="12"/>
  <c r="I88" i="12"/>
  <c r="I87" i="12" s="1"/>
  <c r="K88" i="12"/>
  <c r="K87" i="12" s="1"/>
  <c r="M88" i="12"/>
  <c r="O88" i="12"/>
  <c r="Q88" i="12"/>
  <c r="V88" i="12"/>
  <c r="V87" i="12" s="1"/>
  <c r="G92" i="12"/>
  <c r="G87" i="12" s="1"/>
  <c r="I66" i="1" s="1"/>
  <c r="I92" i="12"/>
  <c r="K92" i="12"/>
  <c r="O92" i="12"/>
  <c r="O87" i="12" s="1"/>
  <c r="Q92" i="12"/>
  <c r="V92" i="12"/>
  <c r="G96" i="12"/>
  <c r="M96" i="12" s="1"/>
  <c r="I96" i="12"/>
  <c r="K96" i="12"/>
  <c r="O96" i="12"/>
  <c r="Q96" i="12"/>
  <c r="V96" i="12"/>
  <c r="G100" i="12"/>
  <c r="I100" i="12"/>
  <c r="K100" i="12"/>
  <c r="M100" i="12"/>
  <c r="O100" i="12"/>
  <c r="Q100" i="12"/>
  <c r="V100" i="12"/>
  <c r="G104" i="12"/>
  <c r="M104" i="12" s="1"/>
  <c r="I104" i="12"/>
  <c r="K104" i="12"/>
  <c r="O104" i="12"/>
  <c r="Q104" i="12"/>
  <c r="V104" i="12"/>
  <c r="G108" i="12"/>
  <c r="I108" i="12"/>
  <c r="K108" i="12"/>
  <c r="M108" i="12"/>
  <c r="O108" i="12"/>
  <c r="Q108" i="12"/>
  <c r="V108" i="12"/>
  <c r="G111" i="12"/>
  <c r="M111" i="12" s="1"/>
  <c r="I111" i="12"/>
  <c r="K111" i="12"/>
  <c r="O111" i="12"/>
  <c r="Q111" i="12"/>
  <c r="V111" i="12"/>
  <c r="G115" i="12"/>
  <c r="I115" i="12"/>
  <c r="K115" i="12"/>
  <c r="K114" i="12" s="1"/>
  <c r="O115" i="12"/>
  <c r="Q115" i="12"/>
  <c r="V115" i="12"/>
  <c r="G120" i="12"/>
  <c r="M120" i="12" s="1"/>
  <c r="I120" i="12"/>
  <c r="K120" i="12"/>
  <c r="O120" i="12"/>
  <c r="Q120" i="12"/>
  <c r="V120" i="12"/>
  <c r="G125" i="12"/>
  <c r="M125" i="12" s="1"/>
  <c r="I125" i="12"/>
  <c r="K125" i="12"/>
  <c r="O125" i="12"/>
  <c r="Q125" i="12"/>
  <c r="V125" i="12"/>
  <c r="AE131" i="12"/>
  <c r="F41" i="1" s="1"/>
  <c r="I20" i="1"/>
  <c r="I18" i="1"/>
  <c r="H44" i="1"/>
  <c r="I59" i="1" l="1"/>
  <c r="G114" i="12"/>
  <c r="I67" i="1" s="1"/>
  <c r="Q95" i="12"/>
  <c r="I95" i="12"/>
  <c r="M95" i="12"/>
  <c r="Q87" i="12"/>
  <c r="G76" i="12"/>
  <c r="I63" i="1" s="1"/>
  <c r="G72" i="12"/>
  <c r="I60" i="1" s="1"/>
  <c r="M66" i="12"/>
  <c r="M65" i="12" s="1"/>
  <c r="G43" i="12"/>
  <c r="I56" i="1" s="1"/>
  <c r="V26" i="12"/>
  <c r="Q26" i="12"/>
  <c r="I26" i="12"/>
  <c r="M20" i="12"/>
  <c r="M19" i="12" s="1"/>
  <c r="M19" i="13"/>
  <c r="V15" i="13"/>
  <c r="I15" i="13"/>
  <c r="K8" i="13"/>
  <c r="G8" i="13"/>
  <c r="K48" i="14"/>
  <c r="Q48" i="14"/>
  <c r="O8" i="14"/>
  <c r="V114" i="12"/>
  <c r="V95" i="12"/>
  <c r="Q114" i="12"/>
  <c r="I114" i="12"/>
  <c r="O114" i="12"/>
  <c r="O95" i="12"/>
  <c r="O76" i="12"/>
  <c r="O43" i="12"/>
  <c r="Q15" i="13"/>
  <c r="V8" i="13"/>
  <c r="I8" i="13"/>
  <c r="K56" i="14"/>
  <c r="G56" i="14"/>
  <c r="I54" i="1" s="1"/>
  <c r="K36" i="14"/>
  <c r="K8" i="14"/>
  <c r="F40" i="1"/>
  <c r="K95" i="12"/>
  <c r="I76" i="12"/>
  <c r="I43" i="12"/>
  <c r="G26" i="12"/>
  <c r="I68" i="1" s="1"/>
  <c r="AF28" i="13"/>
  <c r="G42" i="1" s="1"/>
  <c r="I42" i="1" s="1"/>
  <c r="O15" i="13"/>
  <c r="Q8" i="13"/>
  <c r="M8" i="13"/>
  <c r="V56" i="14"/>
  <c r="I56" i="14"/>
  <c r="G48" i="14"/>
  <c r="I53" i="1" s="1"/>
  <c r="V36" i="14"/>
  <c r="V8" i="14"/>
  <c r="I8" i="14"/>
  <c r="O26" i="12"/>
  <c r="K15" i="13"/>
  <c r="M56" i="14"/>
  <c r="I48" i="14"/>
  <c r="G36" i="14"/>
  <c r="I52" i="1" s="1"/>
  <c r="AF77" i="14"/>
  <c r="G43" i="1" s="1"/>
  <c r="I43" i="1" s="1"/>
  <c r="Q8" i="14"/>
  <c r="F39" i="1"/>
  <c r="F44" i="1" s="1"/>
  <c r="G23" i="1" s="1"/>
  <c r="I17" i="1"/>
  <c r="M48" i="14"/>
  <c r="M19" i="14"/>
  <c r="M8" i="14" s="1"/>
  <c r="G8" i="14"/>
  <c r="M15" i="13"/>
  <c r="M115" i="12"/>
  <c r="M114" i="12" s="1"/>
  <c r="G95" i="12"/>
  <c r="I65" i="1" s="1"/>
  <c r="M92" i="12"/>
  <c r="M87" i="12" s="1"/>
  <c r="M80" i="12"/>
  <c r="M76" i="12" s="1"/>
  <c r="M52" i="12"/>
  <c r="M43" i="12" s="1"/>
  <c r="M29" i="12"/>
  <c r="M26" i="12" s="1"/>
  <c r="AF131" i="12"/>
  <c r="J28" i="1"/>
  <c r="J26" i="1"/>
  <c r="G38" i="1"/>
  <c r="F38" i="1"/>
  <c r="H32" i="1"/>
  <c r="J23" i="1"/>
  <c r="J24" i="1"/>
  <c r="J25" i="1"/>
  <c r="J27" i="1"/>
  <c r="E24" i="1"/>
  <c r="G24" i="1"/>
  <c r="E26" i="1"/>
  <c r="G26" i="1"/>
  <c r="G77" i="14" l="1"/>
  <c r="I51" i="1"/>
  <c r="G131" i="12"/>
  <c r="I57" i="1"/>
  <c r="G28" i="13"/>
  <c r="G40" i="1"/>
  <c r="I40" i="1" s="1"/>
  <c r="G41" i="1"/>
  <c r="I41" i="1" s="1"/>
  <c r="G39" i="1"/>
  <c r="I70" i="1" l="1"/>
  <c r="I16" i="1"/>
  <c r="I21" i="1" s="1"/>
  <c r="I39" i="1"/>
  <c r="I44" i="1" s="1"/>
  <c r="G44" i="1"/>
  <c r="G25" i="1" s="1"/>
  <c r="A27" i="1" s="1"/>
  <c r="A28" i="1" s="1"/>
  <c r="G28" i="1" s="1"/>
  <c r="G27" i="1" s="1"/>
  <c r="G29" i="1" s="1"/>
  <c r="J41" i="1" l="1"/>
  <c r="J39" i="1"/>
  <c r="J44" i="1" s="1"/>
  <c r="J42" i="1"/>
  <c r="J40" i="1"/>
  <c r="J43" i="1"/>
  <c r="J56" i="1"/>
  <c r="J64" i="1"/>
  <c r="J61" i="1"/>
  <c r="J69" i="1"/>
  <c r="J60" i="1"/>
  <c r="J59" i="1"/>
  <c r="J53" i="1"/>
  <c r="J63" i="1"/>
  <c r="J65" i="1"/>
  <c r="J66" i="1"/>
  <c r="J68" i="1"/>
  <c r="J62" i="1"/>
  <c r="J67" i="1"/>
  <c r="J58" i="1"/>
  <c r="J55" i="1"/>
  <c r="J57" i="1"/>
  <c r="J51" i="1"/>
  <c r="J70" i="1" s="1"/>
  <c r="J54" i="1"/>
  <c r="J52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pkubes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>
  <authors>
    <author>pkubes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>
  <authors>
    <author>pkubes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<sst xmlns="http://schemas.openxmlformats.org/spreadsheetml/2006/main" count="967" uniqueCount="337">
  <si>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</si>
  <si>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</si>
  <si>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</si>
  <si>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</si>
  <si>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</si>
  <si>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</si>
  <si>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</si>
  <si>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</si>
  <si>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</si>
  <si>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</si>
  <si>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</si>
  <si>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</si>
  <si>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</si>
  <si>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</si>
  <si>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</si>
  <si>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</si>
  <si>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</si>
  <si>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</si>
  <si>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</si>
  <si>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</si>
  <si>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</si>
  <si>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</si>
  <si>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</si>
  <si>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</si>
  <si>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</si>
  <si>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</si>
  <si>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</si>
  <si>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</si>
  <si>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</si>
  <si>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</si>
  <si>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</si>
  <si>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</si>
  <si>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</si>
  <si>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</si>
  <si>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</si>
  <si>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</si>
  <si>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</si>
  <si>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</si>
  <si>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</si>
  <si>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</si>
  <si>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</si>
  <si>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</si>
  <si>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</si>
  <si>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2019/16-2</t>
  </si>
  <si>
    <t>Dílčí stav.úpravy v objektu gymnázia SO 01 - vnitřní úpravy</t>
  </si>
  <si>
    <t>Stavba</t>
  </si>
  <si>
    <t>01</t>
  </si>
  <si>
    <t>SO 01 OBJEKT GYMNÁZIA</t>
  </si>
  <si>
    <t>1</t>
  </si>
  <si>
    <t>šatna jih,posilovna,šatna sever,chodba,nářaďovna,atrium jih</t>
  </si>
  <si>
    <t>2</t>
  </si>
  <si>
    <t>nářaďovna ,ATRIUM JIH nad nářaďovnou</t>
  </si>
  <si>
    <t>3.</t>
  </si>
  <si>
    <t>vnější sanace obvodového zdiva - východ</t>
  </si>
  <si>
    <t>Celkem za stavbu</t>
  </si>
  <si>
    <t>CZK</t>
  </si>
  <si>
    <t>Rekapitulace dílů</t>
  </si>
  <si>
    <t>Typ dílu</t>
  </si>
  <si>
    <t>Zemní práce</t>
  </si>
  <si>
    <t>Základy a zvláštní zakládání</t>
  </si>
  <si>
    <t>3</t>
  </si>
  <si>
    <t>Svislé a kompletní konstrukce</t>
  </si>
  <si>
    <t>5</t>
  </si>
  <si>
    <t>Komunikace</t>
  </si>
  <si>
    <t>6</t>
  </si>
  <si>
    <t>Úpravy povrchu, podlahy</t>
  </si>
  <si>
    <t>61</t>
  </si>
  <si>
    <t>Úpravy povrchů vnitřní</t>
  </si>
  <si>
    <t>63</t>
  </si>
  <si>
    <t>Podlahy a podlahové konstrukce</t>
  </si>
  <si>
    <t>94</t>
  </si>
  <si>
    <t>Lešení a stavební výtahy</t>
  </si>
  <si>
    <t>96</t>
  </si>
  <si>
    <t>Bourání konstrukcí</t>
  </si>
  <si>
    <t>99</t>
  </si>
  <si>
    <t>Staveništní přesun hmot</t>
  </si>
  <si>
    <t>F0851</t>
  </si>
  <si>
    <t>Elektroinstalace</t>
  </si>
  <si>
    <t>711</t>
  </si>
  <si>
    <t>Izolace proti vodě</t>
  </si>
  <si>
    <t>720</t>
  </si>
  <si>
    <t>Zdravotechnická instalace</t>
  </si>
  <si>
    <t>721</t>
  </si>
  <si>
    <t>Vnitřní kanalizace</t>
  </si>
  <si>
    <t>771</t>
  </si>
  <si>
    <t>Podlahy z dlaždic a obklady</t>
  </si>
  <si>
    <t>777</t>
  </si>
  <si>
    <t>Podlahy ze syntetických hmot</t>
  </si>
  <si>
    <t>784</t>
  </si>
  <si>
    <t>Malby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</si>
  <si>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</si>
  <si>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</si>
  <si>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</si>
  <si>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</si>
  <si>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</si>
  <si>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</si>
  <si>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</si>
  <si>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</si>
  <si>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</si>
  <si>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</si>
  <si>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</si>
  <si>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</si>
  <si>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</si>
  <si>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</si>
  <si>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</si>
  <si>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</si>
  <si>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</si>
  <si>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</si>
  <si>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</si>
  <si>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</si>
  <si>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</si>
  <si>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</si>
  <si>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</si>
  <si>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</si>
  <si>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</si>
  <si>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</si>
  <si>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</si>
  <si>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</si>
  <si>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</si>
  <si>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</si>
  <si>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</si>
  <si>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</si>
  <si>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</si>
  <si>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978015291R00</t>
  </si>
  <si>
    <t>Otlučení omítek vápenných nebo vápenocementových vnějších s vyškrabáním spár, s očištěním zdiva_x000D_
 1. až 4. stupni složitosti, v rozsahu do 100 %</t>
  </si>
  <si>
    <t>m2</t>
  </si>
  <si>
    <t>801-3</t>
  </si>
  <si>
    <t>RTS 19/ I</t>
  </si>
  <si>
    <t>Indiv</t>
  </si>
  <si>
    <t>Práce</t>
  </si>
  <si>
    <t>POL1_</t>
  </si>
  <si>
    <t>šatna jih : 71,7*2,5</t>
  </si>
  <si>
    <t>VV</t>
  </si>
  <si>
    <t>šatna jih :  -(0,97*0,76)*7</t>
  </si>
  <si>
    <t>šatna jih : -1,29*2,14</t>
  </si>
  <si>
    <t>posilovna : 31,48*2,5</t>
  </si>
  <si>
    <t>posilovna : -(0,95*0,76)*2</t>
  </si>
  <si>
    <t>posilovna : -0,9*1,97</t>
  </si>
  <si>
    <t>šatna sever : 42,18*2,5</t>
  </si>
  <si>
    <t>šatna sever : -(0,9*1,97)*2</t>
  </si>
  <si>
    <t>SPU</t>
  </si>
  <si>
    <t>elektroinstalace KOMPLET Silnoproud+Slaboproud vč.zemních prací - VIZ.SAMOSTATNÝ VÝKAZ VÝMĚR</t>
  </si>
  <si>
    <t>kompl</t>
  </si>
  <si>
    <t>Vlastní</t>
  </si>
  <si>
    <t>968072455R00</t>
  </si>
  <si>
    <t>Vybourání a vyjmutí kovových rámů a rolet rámů, včetně pomocného lešení o výšce podlahy do 1900 mm a pro zatížení do 1,5 kPa  (150 kg/m2) dveřních zárubní, plochy do 2 m2</t>
  </si>
  <si>
    <t>Kalkul</t>
  </si>
  <si>
    <t>0,9*1,97</t>
  </si>
  <si>
    <t>979082111R00</t>
  </si>
  <si>
    <t>Vnitrostaveništní doprava suti a vybouraných hmot do 10 m</t>
  </si>
  <si>
    <t>t</t>
  </si>
  <si>
    <t>979082121R00</t>
  </si>
  <si>
    <t>Vnitrostaveništní doprava suti a vybouraných hmot Příplatek k vnitrost. dopravě suti za dalších 5 m</t>
  </si>
  <si>
    <t>979081111R00</t>
  </si>
  <si>
    <t>Odvoz suti a vybouraných hmot na skládku do 1 km</t>
  </si>
  <si>
    <t>Přesun suti</t>
  </si>
  <si>
    <t>POL8_</t>
  </si>
  <si>
    <t>Včetně naložení na dopravní prostředek a složení na skládku, bez poplatku za skládku.</t>
  </si>
  <si>
    <t>POP</t>
  </si>
  <si>
    <t>979081121R00</t>
  </si>
  <si>
    <t>Odvoz suti a vybouraných hmot na skládku Příplatek k odvozu za každý další 1 km</t>
  </si>
  <si>
    <t>979990001R00</t>
  </si>
  <si>
    <t>Poplatek za skládku stavební suti</t>
  </si>
  <si>
    <t>602022191R00</t>
  </si>
  <si>
    <t>Omítka stěn z hotových směsí Doplňkové práce pro omítky stěn z hotových směsí_x000D_
 nátěr penetrační, kontaktní, s granulátem</t>
  </si>
  <si>
    <t>801-1</t>
  </si>
  <si>
    <t>po jednotlivých vrstvách</t>
  </si>
  <si>
    <t>SPI</t>
  </si>
  <si>
    <t>348,716*0,3</t>
  </si>
  <si>
    <t>610991111R00</t>
  </si>
  <si>
    <t>Zakrývání výplní vnitřních otvorů, předmětů apod. fólií Pe 0,05-0,2 mm</t>
  </si>
  <si>
    <t>POL1_1</t>
  </si>
  <si>
    <t>které se zřizují před úpravami povrchu, a obalení osazených dveřních zárubní před znečištěním při úpravách povrchu nástřikem plastických maltovin včetně pozdějšího odkrytí,</t>
  </si>
  <si>
    <t>šatna jih :  (0,97*0,76)*7</t>
  </si>
  <si>
    <t>šatna jih : 1,29*2,14</t>
  </si>
  <si>
    <t>posilovna : (0,95*0,76)*2</t>
  </si>
  <si>
    <t>posilovna : 0,9*1,97</t>
  </si>
  <si>
    <t>šatna sever : (0,9*1,97)*2</t>
  </si>
  <si>
    <t>612409991R00</t>
  </si>
  <si>
    <t>Začištění omítek kolem oken, dveří a obkladů apod. maltou vápenou</t>
  </si>
  <si>
    <t>m</t>
  </si>
  <si>
    <t>801-4</t>
  </si>
  <si>
    <t>612421431RT2</t>
  </si>
  <si>
    <t>Oprava vnitřních vápenných omítek stěn v množství opravované plochy přes 30 do 50 %,  štukových</t>
  </si>
  <si>
    <t>Včetně pomocného pracovního lešení o výšce podlahy do 1900 mm a pro zatížení do 1,5 kPa.</t>
  </si>
  <si>
    <t>941955004R00</t>
  </si>
  <si>
    <t>Lešení lehké pracovní pomocné pomocné, o výšce lešeňové podlahy přes 2,5 do 3,5 m</t>
  </si>
  <si>
    <t>800-3</t>
  </si>
  <si>
    <t xml:space="preserve">č.v.D.1.1.13-15. : </t>
  </si>
  <si>
    <t>1.NP : 3,3*4,8+18,8*2,6+3,26+1,08+1,24*5+1,7*1,5+1,5*1,1</t>
  </si>
  <si>
    <t>2.NP : 5,3*3,3+39,02+38,47+1,08+1,24*5+3,26</t>
  </si>
  <si>
    <t>3.NP : 2,7*19+24*2,7+2,08+2,22+1,24*5+2,44+15,38+17,73+54,82</t>
  </si>
  <si>
    <t>999281111R00</t>
  </si>
  <si>
    <t xml:space="preserve">Přesun hmot pro opravy a údržbu objektů pro opravy a údržbu dosavadních objektů včetně vnějších plášťů_x000D_
 výšky do 25 m,  </t>
  </si>
  <si>
    <t>Přesun hmot</t>
  </si>
  <si>
    <t>POL7_</t>
  </si>
  <si>
    <t>oborů 801, 803, 811 a 812</t>
  </si>
  <si>
    <t>713300822R00</t>
  </si>
  <si>
    <t>Odstranění tepelné izolace těles pásy nebo foĺiemi_x000D_
 ploch tvarových</t>
  </si>
  <si>
    <t>800-713</t>
  </si>
  <si>
    <t>šatna jih+posilovna+štna sever+chodba x 3 délky potrubí : (13,975+7,190+10,81+32,545)*3 *0,3</t>
  </si>
  <si>
    <t>230120020R00</t>
  </si>
  <si>
    <t>Odmašťování potrubí DN 100</t>
  </si>
  <si>
    <t>šatna jih+posilovna+štna sever+chodba x 3 délky potrubí : (13,975+7,190+10,81+32,545)*3</t>
  </si>
  <si>
    <t>783425150R00</t>
  </si>
  <si>
    <t>Nátěry potrubí a armatur syntetické potrubí, do DN 100 mm, dvojnásobné se základním nátěrem</t>
  </si>
  <si>
    <t>800-783</t>
  </si>
  <si>
    <t>na vzduchu schnoucí</t>
  </si>
  <si>
    <t>777551482R00</t>
  </si>
  <si>
    <t>Podlahy ze stěrky silikátové s disperzí tloušťky 5 mm, samonivelační vyrovnávka pod keramiku, kámen, PVC, podklad - bez rozlišení</t>
  </si>
  <si>
    <t>800-773</t>
  </si>
  <si>
    <t>šatna jih : 119,66</t>
  </si>
  <si>
    <t>šatna jih již provedena : -17,3</t>
  </si>
  <si>
    <t>998777203R00</t>
  </si>
  <si>
    <t>Přesun hmot pro podlahy syntetické v objektech výšky do 24 m</t>
  </si>
  <si>
    <t>50 m vodorovně</t>
  </si>
  <si>
    <t>771101210RT1</t>
  </si>
  <si>
    <t>Příprava podkladu pod dlažby penetrace podkladu pod dlažby</t>
  </si>
  <si>
    <t>800-771</t>
  </si>
  <si>
    <t>POL1_7</t>
  </si>
  <si>
    <t>771575109R00</t>
  </si>
  <si>
    <t>Montáž podlah z dlaždic keramických 300 x 300 mm, režných nebo glazovaných, hladkých, kladených do flexibilního tmele</t>
  </si>
  <si>
    <t>771579793R00</t>
  </si>
  <si>
    <t>Příplatky k položkám montáže podlah keramických příplatek za spárovací hmotu - plošně</t>
  </si>
  <si>
    <t>594001</t>
  </si>
  <si>
    <t>Dodávka keramické dlažby protiskluzové, typově jako v 1.poli, dle výběru investora do ceník. hodnoty 380,-/m2</t>
  </si>
  <si>
    <t>R-položka</t>
  </si>
  <si>
    <t>POL12_0</t>
  </si>
  <si>
    <t>šatna jih : 102,36*1,05</t>
  </si>
  <si>
    <t>998771203R00</t>
  </si>
  <si>
    <t>Přesun hmot pro podlahy z dlaždic v objektech výšky do 24 m</t>
  </si>
  <si>
    <t>784402801R00</t>
  </si>
  <si>
    <t>Odstranění maleb oškrabáním, v místnostech do 3,8 m</t>
  </si>
  <si>
    <t>800-784</t>
  </si>
  <si>
    <t>STĚNY : 348,716-104,61</t>
  </si>
  <si>
    <t>stěny chodba : 69,71*2,5</t>
  </si>
  <si>
    <t>STROPY KOMPLET : 119,66+40,17+65,96+78,34</t>
  </si>
  <si>
    <t>784111701R00</t>
  </si>
  <si>
    <t>Příprava povrchu Penetrace (napouštění) podkladu disperzní, jednonásobná</t>
  </si>
  <si>
    <t>784442002RT2</t>
  </si>
  <si>
    <t>Malby z malířských směsí disperzních, v místnostech přes 3,8m do 5 m, jednobarevné, dvojnásobné + 1x penetrace</t>
  </si>
  <si>
    <t>SUM</t>
  </si>
  <si>
    <t>END</t>
  </si>
  <si>
    <t>632922953R00</t>
  </si>
  <si>
    <t>Kladení dlaždic na terče - podložky podstavce výškově stavitelné dlaždice 500 x 500 mm, výškově stavitelné podstavce 35-55 mm</t>
  </si>
  <si>
    <t>113106121-1</t>
  </si>
  <si>
    <t>Rozebrání dlažeb venkovních pro zpětnou montáž,úprava podloží</t>
  </si>
  <si>
    <t>63002</t>
  </si>
  <si>
    <t>D+M soklové začišťovací lišty pro dlažbu do terčů</t>
  </si>
  <si>
    <t>721211520R00</t>
  </si>
  <si>
    <t>Vpusti dvorní průměr 110 mm, se zápachovou klapkou, s plastovým rámem 240 x 240 mm, litinovou mříží a odkalovacím košem, suchá klapka proti pronikání zápachu , včetně dodávky materiálu</t>
  </si>
  <si>
    <t>kus</t>
  </si>
  <si>
    <t>800-721</t>
  </si>
  <si>
    <t>včetně betonového lože</t>
  </si>
  <si>
    <t>721-1</t>
  </si>
  <si>
    <t>Demontáž potrubí dešťového svodu</t>
  </si>
  <si>
    <t>721-2</t>
  </si>
  <si>
    <t>Demontáž dvorní vpusti + zabetonování otvoru</t>
  </si>
  <si>
    <t>721-3</t>
  </si>
  <si>
    <t>Potrubí KG dešťové</t>
  </si>
  <si>
    <t>Potrubí včetně tvarovek, objímek a vložek pro tlumení hluku. Bez zednických výpomocí.</t>
  </si>
  <si>
    <t>Včetně zřízení a demontáže pomocného lešení.</t>
  </si>
  <si>
    <t>111201101R00</t>
  </si>
  <si>
    <t>Odstranění křovin a stromů o průměru do 10 cm při celkové ploše do 1 000 m2</t>
  </si>
  <si>
    <t>800-1</t>
  </si>
  <si>
    <t>s odstraněním kořenů a s případným nutným odklizením křovin a stromů na hromady na vzdálenost do 50 m nebo s naložením na dopravní prostředek, do sklonu terénu 1 : 5,</t>
  </si>
  <si>
    <t>113105111R00</t>
  </si>
  <si>
    <t>Rozebrání dlažeb z lomového kamene kladených na sucho</t>
  </si>
  <si>
    <t>822-1</t>
  </si>
  <si>
    <t>s přemístěním hmot na skládku na vzdálenost do 3 m nebo s naložením na dopravní prostředek,</t>
  </si>
  <si>
    <t>okapový chodník : 50*0,6</t>
  </si>
  <si>
    <t>130001101R00</t>
  </si>
  <si>
    <t>Příplatek k cenám za ztížené vykopávky v horninách jakékoliv třídy</t>
  </si>
  <si>
    <t>m3</t>
  </si>
  <si>
    <t>Příplatek k cenám hloubených vykopávek za ztížení vykopávky v blízkosti podzemního vedení nebo výbušnin pro jakoukoliv třídu horniny.</t>
  </si>
  <si>
    <t>132101211R00</t>
  </si>
  <si>
    <t xml:space="preserve">Hloubení rýh šířky přes 60 do 200 cm do 100 m3, v hornině 1-2, hloubení strojně </t>
  </si>
  <si>
    <t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t>
  </si>
  <si>
    <t>výkop pro drenáž :délka objektu x 2m3/m : 50*2</t>
  </si>
  <si>
    <t>162701105R00</t>
  </si>
  <si>
    <t>Vodorovné přemístění výkopku z horniny 1 až 4, na vzdálenost přes 9 000  do 10 000 m</t>
  </si>
  <si>
    <t>po suchu, bez naložení výkopku, avšak se složením bez rozhrnutí, zpáteční cesta vozidla.</t>
  </si>
  <si>
    <t>162301501R00</t>
  </si>
  <si>
    <t>Vodorovné přemístění křovin nma vzdálenost do 5 000 m</t>
  </si>
  <si>
    <t>o průměru kmene do 10 cm na vzdálenost, složení z dopravního porstředku.</t>
  </si>
  <si>
    <t>171201201R00</t>
  </si>
  <si>
    <t>Uložení sypaniny na dočasnou skládku tak, že na 1 m2 plochy připadá přes 2 m3 výkopku nebo ornice</t>
  </si>
  <si>
    <t>181300010RAD</t>
  </si>
  <si>
    <t>Rozprostření ornice v rovině nebo svahu do 1 : 5 a osetí travou při tloušťce 150 mm, dovoz ornice ze vzdálenosti 10 000 m</t>
  </si>
  <si>
    <t>AP-HSV</t>
  </si>
  <si>
    <t>Agregovaná položka</t>
  </si>
  <si>
    <t>POL2_</t>
  </si>
  <si>
    <t>vč. urovnání ornice, naložení na skládce, vodorovným přemístěním ornice na místo rozprostření, založení trávníku osetím a dodávky travního semene.</t>
  </si>
  <si>
    <t>Včetně přesunu hmot.</t>
  </si>
  <si>
    <t>50*0,8</t>
  </si>
  <si>
    <t>212531111R00</t>
  </si>
  <si>
    <t>Výplň trativodů kamenivem hrubým drceným, frakce 16-63 mm</t>
  </si>
  <si>
    <t>800-2</t>
  </si>
  <si>
    <t>do rýh bez zhutnění s úpravou povrchu výplně,</t>
  </si>
  <si>
    <t>výkop: : 100</t>
  </si>
  <si>
    <t>zemina na zatravnění: : -8</t>
  </si>
  <si>
    <t>drenáž vč.opsypu: : -12</t>
  </si>
  <si>
    <t>212850003RAA</t>
  </si>
  <si>
    <t>Drenáž podél základu objektu z  drenážních trub, d 160 mm</t>
  </si>
  <si>
    <t>včetně betonového lože C 16/20, obsypu kamenivem, ochranné geotextilie a revizní šachty</t>
  </si>
  <si>
    <t>délka stěny : : 50</t>
  </si>
  <si>
    <t>napojení do kanalizace : : 5</t>
  </si>
  <si>
    <t>318110011R00</t>
  </si>
  <si>
    <t xml:space="preserve">Podhrabové desky osazení bez dodávky podhrabové desky a držáků,  ,  </t>
  </si>
  <si>
    <t>soubor</t>
  </si>
  <si>
    <t>801-5</t>
  </si>
  <si>
    <t>338171122R00</t>
  </si>
  <si>
    <t>Osazování sloupků a vzpěr plotových ocelových výšky do 2,60 m, se zabetonováním do 0,5 m3 do předem připravených jamek betonem C 25/30</t>
  </si>
  <si>
    <t>trubkových nebo profilovaných</t>
  </si>
  <si>
    <t>767914130R00</t>
  </si>
  <si>
    <t>Montáž oplocení z pletiva rámového na ocelové sloupky, o výšce přes 1,5 do 2 m</t>
  </si>
  <si>
    <t>800-767</t>
  </si>
  <si>
    <t>451579877R00</t>
  </si>
  <si>
    <t>Podklad nebo lože pod dlažbu (přídlažbu) ze štěrkopísku_x000D_
 příplatek za další 1cm štěrkopísku nad 10 cm</t>
  </si>
  <si>
    <t>v ploše vodorovné nebo ve sklonu do 1:5</t>
  </si>
  <si>
    <t>594611111R00</t>
  </si>
  <si>
    <t>Dlažba nebo přídlažba z lomového kamene do lože ze štěrkopísku tloušťky 50 mm, včetně dodávky kamene tloušťky 20cm, třídy 1</t>
  </si>
  <si>
    <t>lomařsky upraveného rigolového, bez vyplnění spár v ploše vodorovné nebo ve sklonu, s provedením lože tl. 50 mm</t>
  </si>
  <si>
    <t>599432111R00</t>
  </si>
  <si>
    <t>Vyplnění spár dlažby (přídlažby) z lomového kamene kamenivem těženým</t>
  </si>
  <si>
    <t>v jakémkoliv sklonu plochy a jakékoliv tloušťky</t>
  </si>
  <si>
    <t>711823121RT6</t>
  </si>
  <si>
    <t>Ochrana konstrukcí nopovou fólií svisle, výška nopu 20 mm, včetně dodávky fólie</t>
  </si>
  <si>
    <t>800-711</t>
  </si>
  <si>
    <t>délka zdiva x 2m výška : : 50*2</t>
  </si>
  <si>
    <t>montážní přesah : 0,8</t>
  </si>
  <si>
    <t>005111021R</t>
  </si>
  <si>
    <t>Vytyčení inženýrských sítí</t>
  </si>
  <si>
    <t>Soubor</t>
  </si>
  <si>
    <t>VRN</t>
  </si>
  <si>
    <t>POL99_2</t>
  </si>
  <si>
    <t>Zaměření a vytýčení stávajících inženýrských sítí v místě stavby z hlediska jejich ochrany při provádění stavby.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</si>
</sst>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1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2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0" fontId="8" fillId="3" borderId="6" xfId="0" applyFont="1" applyFill="1" applyBorder="1" applyAlignment="1">
      <alignment horizontal="left" vertical="center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3" fontId="7" fillId="5" borderId="28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 wrapText="1"/>
    </xf>
    <xf numFmtId="3" fontId="10" fillId="5" borderId="30" xfId="0" applyNumberFormat="1" applyFont="1" applyFill="1" applyBorder="1" applyAlignment="1">
      <alignment horizontal="center" vertical="center" wrapText="1" shrinkToFit="1"/>
    </xf>
    <xf numFmtId="3" fontId="7" fillId="5" borderId="28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vertical="center"/>
    </xf>
    <xf numFmtId="3" fontId="3" fillId="0" borderId="32" xfId="0" applyNumberFormat="1" applyFont="1" applyBorder="1" applyAlignment="1">
      <alignment horizontal="right" vertical="center" wrapText="1" shrinkToFit="1"/>
    </xf>
    <xf numFmtId="3" fontId="3" fillId="0" borderId="32" xfId="0" applyNumberFormat="1" applyFont="1" applyBorder="1" applyAlignment="1">
      <alignment horizontal="right" vertical="center" shrinkToFit="1"/>
    </xf>
    <xf numFmtId="3" fontId="0" fillId="0" borderId="32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3" fontId="8" fillId="0" borderId="31" xfId="0" applyNumberFormat="1" applyFont="1" applyBorder="1" applyAlignment="1">
      <alignment vertical="center"/>
    </xf>
    <xf numFmtId="3" fontId="8" fillId="0" borderId="32" xfId="0" applyNumberFormat="1" applyFont="1" applyBorder="1" applyAlignment="1">
      <alignment vertical="center" wrapText="1" shrinkToFit="1"/>
    </xf>
    <xf numFmtId="3" fontId="8" fillId="0" borderId="32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3" fontId="0" fillId="0" borderId="31" xfId="0" applyNumberFormat="1" applyBorder="1" applyAlignment="1">
      <alignment horizontal="left" vertical="center"/>
    </xf>
    <xf numFmtId="3" fontId="0" fillId="0" borderId="32" xfId="0" applyNumberFormat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5" xfId="0" applyFont="1" applyFill="1" applyBorder="1" applyAlignment="1">
      <alignment vertical="center"/>
    </xf>
    <xf numFmtId="3" fontId="7" fillId="0" borderId="33" xfId="0" applyNumberFormat="1" applyFont="1" applyBorder="1" applyAlignment="1">
      <alignment vertical="center"/>
    </xf>
    <xf numFmtId="3" fontId="7" fillId="3" borderId="36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6" xfId="0" applyNumberFormat="1" applyFont="1" applyFill="1" applyBorder="1" applyAlignment="1">
      <alignment horizontal="center" vertical="center"/>
    </xf>
    <xf numFmtId="4" fontId="7" fillId="3" borderId="36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0" xfId="0" applyAlignment="1">
      <alignment horizontal="center"/>
    </xf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7" fillId="0" borderId="0" xfId="0" applyFont="1" applyBorder="1" applyAlignment="1">
      <alignment vertical="top"/>
    </xf>
    <xf numFmtId="49" fontId="17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vertical="top" shrinkToFit="1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7" xfId="0" applyNumberFormat="1" applyFont="1" applyFill="1" applyBorder="1" applyAlignment="1">
      <alignment vertical="top" shrinkToFit="1"/>
    </xf>
    <xf numFmtId="0" fontId="17" fillId="0" borderId="38" xfId="0" applyFont="1" applyBorder="1" applyAlignment="1">
      <alignment vertical="top"/>
    </xf>
    <xf numFmtId="49" fontId="17" fillId="0" borderId="39" xfId="0" applyNumberFormat="1" applyFont="1" applyBorder="1" applyAlignment="1">
      <alignment vertical="top"/>
    </xf>
    <xf numFmtId="0" fontId="17" fillId="0" borderId="39" xfId="0" applyFont="1" applyBorder="1" applyAlignment="1">
      <alignment horizontal="center" vertical="top" shrinkToFit="1"/>
    </xf>
    <xf numFmtId="164" fontId="17" fillId="0" borderId="39" xfId="0" applyNumberFormat="1" applyFont="1" applyBorder="1" applyAlignment="1">
      <alignment vertical="top" shrinkToFit="1"/>
    </xf>
    <xf numFmtId="4" fontId="17" fillId="4" borderId="39" xfId="0" applyNumberFormat="1" applyFont="1" applyFill="1" applyBorder="1" applyAlignment="1" applyProtection="1">
      <alignment vertical="top" shrinkToFit="1"/>
      <protection locked="0"/>
    </xf>
    <xf numFmtId="4" fontId="17" fillId="0" borderId="39" xfId="0" applyNumberFormat="1" applyFont="1" applyBorder="1" applyAlignment="1">
      <alignment vertical="top" shrinkToFit="1"/>
    </xf>
    <xf numFmtId="4" fontId="17" fillId="0" borderId="40" xfId="0" applyNumberFormat="1" applyFont="1" applyBorder="1" applyAlignment="1">
      <alignment vertical="top" shrinkToFit="1"/>
    </xf>
    <xf numFmtId="0" fontId="20" fillId="0" borderId="0" xfId="0" applyNumberFormat="1" applyFont="1" applyAlignment="1">
      <alignment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7" fillId="0" borderId="39" xfId="0" applyNumberFormat="1" applyFont="1" applyBorder="1" applyAlignment="1">
      <alignment horizontal="left" vertical="top" wrapText="1"/>
    </xf>
    <xf numFmtId="164" fontId="18" fillId="0" borderId="0" xfId="0" quotePrefix="1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3" fontId="0" fillId="3" borderId="34" xfId="0" applyNumberFormat="1" applyFill="1" applyBorder="1" applyAlignment="1">
      <alignment vertical="center"/>
    </xf>
    <xf numFmtId="3" fontId="0" fillId="3" borderId="35" xfId="0" applyNumberFormat="1" applyFill="1" applyBorder="1" applyAlignment="1">
      <alignment vertical="center"/>
    </xf>
    <xf numFmtId="3" fontId="0" fillId="0" borderId="32" xfId="0" applyNumberFormat="1" applyBorder="1" applyAlignment="1">
      <alignment vertical="center"/>
    </xf>
    <xf numFmtId="3" fontId="0" fillId="0" borderId="32" xfId="0" applyNumberFormat="1" applyBorder="1" applyAlignment="1">
      <alignment vertical="center" wrapText="1"/>
    </xf>
    <xf numFmtId="3" fontId="8" fillId="0" borderId="32" xfId="0" applyNumberFormat="1" applyFont="1" applyBorder="1" applyAlignment="1">
      <alignment vertical="center"/>
    </xf>
    <xf numFmtId="3" fontId="8" fillId="0" borderId="32" xfId="0" applyNumberFormat="1" applyFont="1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8" fillId="3" borderId="0" xfId="0" applyFont="1" applyFill="1" applyBorder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Font="1" applyBorder="1" applyAlignment="1">
      <alignment horizontal="right" indent="1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49" fontId="0" fillId="4" borderId="6" xfId="0" applyNumberFormat="1" applyFill="1" applyBorder="1" applyAlignment="1" applyProtection="1">
      <alignment horizontal="left" vertical="center"/>
      <protection locked="0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9" fontId="17" fillId="4" borderId="0" xfId="0" applyNumberFormat="1" applyFont="1" applyFill="1" applyBorder="1" applyAlignment="1" applyProtection="1">
      <alignment horizontal="left" vertical="top" wrapText="1"/>
      <protection locked="0"/>
    </xf>
    <xf numFmtId="49" fontId="17" fillId="4" borderId="0" xfId="0" applyNumberFormat="1" applyFont="1" applyFill="1" applyBorder="1" applyAlignment="1" applyProtection="1">
      <alignment vertical="top"/>
      <protection locked="0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0" fontId="19" fillId="0" borderId="18" xfId="0" applyNumberFormat="1" applyFont="1" applyBorder="1" applyAlignment="1">
      <alignment horizontal="left" vertical="top" wrapText="1"/>
    </xf>
    <xf numFmtId="0" fontId="19" fillId="0" borderId="18" xfId="0" applyNumberFormat="1" applyFont="1" applyBorder="1" applyAlignment="1">
      <alignment vertical="top" wrapText="1"/>
    </xf>
    <xf numFmtId="49" fontId="17" fillId="4" borderId="18" xfId="0" applyNumberFormat="1" applyFont="1" applyFill="1" applyBorder="1" applyAlignment="1" applyProtection="1">
      <alignment horizontal="left" vertical="top" wrapText="1"/>
      <protection locked="0"/>
    </xf>
    <xf numFmtId="49" fontId="17" fillId="4" borderId="18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9" fillId="0" borderId="0" xfId="0" applyNumberFormat="1" applyFont="1" applyBorder="1" applyAlignment="1">
      <alignment horizontal="left" vertical="top" wrapText="1"/>
    </xf>
    <xf numFmtId="0" fontId="19" fillId="0" borderId="0" xfId="0" applyNumberFormat="1" applyFont="1" applyBorder="1" applyAlignment="1">
      <alignment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eview\INFO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35" t="s">
        <v>38</v>
      </c>
    </row>
    <row r="2" spans="1:7" ht="57.75" customHeight="1" x14ac:dyDescent="0.2">
      <c r="A2" s="186" t="s">
        <v>39</v>
      </c>
      <c r="B2" s="186"/>
      <c r="C2" s="186"/>
      <c r="D2" s="186"/>
      <c r="E2" s="186"/>
      <c r="F2" s="186"/>
      <c r="G2" s="186"/>
    </row>
  </sheetData>
  <sheetProtection password="C71F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73"/>
  <sheetViews>
    <sheetView showGridLines="0" tabSelected="1" topLeftCell="B1" zoomScaleNormal="100" zoomScaleSheetLayoutView="75" workbookViewId="0">
      <selection activeCell="I12" sqref="I12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3" style="1" customWidth="1"/>
    <col min="10" max="10" width="6.7109375" style="1" customWidth="1"/>
    <col min="11" max="11" width="4.28515625" customWidth="1"/>
    <col min="12" max="15" width="10.7109375" customWidth="1"/>
  </cols>
  <sheetData>
    <row r="1" spans="1:15" ht="33.75" customHeight="1" x14ac:dyDescent="0.2">
      <c r="A1" s="71" t="s">
        <v>36</v>
      </c>
      <c r="B1" s="195" t="s">
        <v>41</v>
      </c>
      <c r="C1" s="196"/>
      <c r="D1" s="196"/>
      <c r="E1" s="196"/>
      <c r="F1" s="196"/>
      <c r="G1" s="196"/>
      <c r="H1" s="196"/>
      <c r="I1" s="196"/>
      <c r="J1" s="197"/>
    </row>
    <row r="2" spans="1:15" ht="36" customHeight="1" x14ac:dyDescent="0.2">
      <c r="A2" s="3"/>
      <c r="B2" s="77" t="s">
        <v>22</v>
      </c>
      <c r="C2" s="78"/>
      <c r="D2" s="79" t="s">
        <v>43</v>
      </c>
      <c r="E2" s="204" t="s">
        <v>44</v>
      </c>
      <c r="F2" s="205"/>
      <c r="G2" s="205"/>
      <c r="H2" s="205"/>
      <c r="I2" s="205"/>
      <c r="J2" s="206"/>
      <c r="O2" s="2"/>
    </row>
    <row r="3" spans="1:15" ht="27" hidden="1" customHeight="1" x14ac:dyDescent="0.2">
      <c r="A3" s="3"/>
      <c r="B3" s="80"/>
      <c r="C3" s="78"/>
      <c r="D3" s="81"/>
      <c r="E3" s="207"/>
      <c r="F3" s="208"/>
      <c r="G3" s="208"/>
      <c r="H3" s="208"/>
      <c r="I3" s="208"/>
      <c r="J3" s="209"/>
    </row>
    <row r="4" spans="1:15" ht="23.25" customHeight="1" x14ac:dyDescent="0.2">
      <c r="A4" s="3"/>
      <c r="B4" s="82"/>
      <c r="C4" s="83"/>
      <c r="D4" s="84"/>
      <c r="E4" s="217"/>
      <c r="F4" s="217"/>
      <c r="G4" s="217"/>
      <c r="H4" s="217"/>
      <c r="I4" s="217"/>
      <c r="J4" s="218"/>
    </row>
    <row r="5" spans="1:15" ht="24" customHeight="1" x14ac:dyDescent="0.2">
      <c r="A5" s="3"/>
      <c r="B5" s="45" t="s">
        <v>42</v>
      </c>
      <c r="C5" s="4"/>
      <c r="D5" s="30"/>
      <c r="E5" s="24"/>
      <c r="F5" s="24"/>
      <c r="G5" s="24"/>
      <c r="H5" s="26" t="s">
        <v>40</v>
      </c>
      <c r="I5" s="30"/>
      <c r="J5" s="10"/>
    </row>
    <row r="6" spans="1:15" ht="15.75" customHeight="1" x14ac:dyDescent="0.2">
      <c r="A6" s="3"/>
      <c r="B6" s="39"/>
      <c r="C6" s="24"/>
      <c r="D6" s="30"/>
      <c r="E6" s="24"/>
      <c r="F6" s="24"/>
      <c r="G6" s="24"/>
      <c r="H6" s="26" t="s">
        <v>34</v>
      </c>
      <c r="I6" s="30"/>
      <c r="J6" s="10"/>
    </row>
    <row r="7" spans="1:15" ht="15.75" customHeight="1" x14ac:dyDescent="0.2">
      <c r="A7" s="3"/>
      <c r="B7" s="40"/>
      <c r="C7" s="25"/>
      <c r="D7" s="31"/>
      <c r="E7" s="32"/>
      <c r="F7" s="32"/>
      <c r="G7" s="32"/>
      <c r="H7" s="34"/>
      <c r="I7" s="32"/>
      <c r="J7" s="49"/>
    </row>
    <row r="8" spans="1:15" ht="24" hidden="1" customHeight="1" x14ac:dyDescent="0.2">
      <c r="A8" s="3"/>
      <c r="B8" s="45" t="s">
        <v>20</v>
      </c>
      <c r="C8" s="4"/>
      <c r="D8" s="33"/>
      <c r="E8" s="4"/>
      <c r="F8" s="4"/>
      <c r="G8" s="43"/>
      <c r="H8" s="26" t="s">
        <v>40</v>
      </c>
      <c r="I8" s="30"/>
      <c r="J8" s="10"/>
    </row>
    <row r="9" spans="1:15" ht="15.75" hidden="1" customHeight="1" x14ac:dyDescent="0.2">
      <c r="A9" s="3"/>
      <c r="B9" s="3"/>
      <c r="C9" s="4"/>
      <c r="D9" s="33"/>
      <c r="E9" s="4"/>
      <c r="F9" s="4"/>
      <c r="G9" s="43"/>
      <c r="H9" s="26" t="s">
        <v>34</v>
      </c>
      <c r="I9" s="30"/>
      <c r="J9" s="10"/>
    </row>
    <row r="10" spans="1:15" ht="15.75" hidden="1" customHeight="1" x14ac:dyDescent="0.2">
      <c r="A10" s="3"/>
      <c r="B10" s="50"/>
      <c r="C10" s="25"/>
      <c r="D10" s="44"/>
      <c r="E10" s="53"/>
      <c r="F10" s="53"/>
      <c r="G10" s="51"/>
      <c r="H10" s="51"/>
      <c r="I10" s="52"/>
      <c r="J10" s="49"/>
    </row>
    <row r="11" spans="1:15" ht="24" customHeight="1" x14ac:dyDescent="0.2">
      <c r="A11" s="3"/>
      <c r="B11" s="45" t="s">
        <v>19</v>
      </c>
      <c r="C11" s="4"/>
      <c r="D11" s="211"/>
      <c r="E11" s="211"/>
      <c r="F11" s="211"/>
      <c r="G11" s="211"/>
      <c r="H11" s="26" t="s">
        <v>40</v>
      </c>
      <c r="I11" s="86"/>
      <c r="J11" s="10"/>
    </row>
    <row r="12" spans="1:15" ht="15.75" customHeight="1" x14ac:dyDescent="0.2">
      <c r="A12" s="3"/>
      <c r="B12" s="39"/>
      <c r="C12" s="24"/>
      <c r="D12" s="216"/>
      <c r="E12" s="216"/>
      <c r="F12" s="216"/>
      <c r="G12" s="216"/>
      <c r="H12" s="26" t="s">
        <v>34</v>
      </c>
      <c r="I12" s="86"/>
      <c r="J12" s="10"/>
    </row>
    <row r="13" spans="1:15" ht="15.75" customHeight="1" x14ac:dyDescent="0.2">
      <c r="A13" s="3"/>
      <c r="B13" s="40"/>
      <c r="C13" s="25"/>
      <c r="D13" s="85"/>
      <c r="E13" s="219"/>
      <c r="F13" s="220"/>
      <c r="G13" s="220"/>
      <c r="H13" s="27"/>
      <c r="I13" s="32"/>
      <c r="J13" s="49"/>
    </row>
    <row r="14" spans="1:15" ht="24" customHeight="1" x14ac:dyDescent="0.2">
      <c r="A14" s="3"/>
      <c r="B14" s="64" t="s">
        <v>21</v>
      </c>
      <c r="C14" s="65"/>
      <c r="D14" s="66"/>
      <c r="E14" s="67"/>
      <c r="F14" s="67"/>
      <c r="G14" s="67"/>
      <c r="H14" s="68"/>
      <c r="I14" s="67"/>
      <c r="J14" s="69"/>
    </row>
    <row r="15" spans="1:15" ht="32.25" customHeight="1" x14ac:dyDescent="0.2">
      <c r="A15" s="3"/>
      <c r="B15" s="50" t="s">
        <v>32</v>
      </c>
      <c r="C15" s="70"/>
      <c r="D15" s="51"/>
      <c r="E15" s="210"/>
      <c r="F15" s="210"/>
      <c r="G15" s="212"/>
      <c r="H15" s="212"/>
      <c r="I15" s="212" t="s">
        <v>29</v>
      </c>
      <c r="J15" s="213"/>
    </row>
    <row r="16" spans="1:15" ht="23.25" customHeight="1" x14ac:dyDescent="0.2">
      <c r="A16" s="142" t="s">
        <v>24</v>
      </c>
      <c r="B16" s="55" t="s">
        <v>24</v>
      </c>
      <c r="C16" s="56"/>
      <c r="D16" s="57"/>
      <c r="E16" s="201"/>
      <c r="F16" s="202"/>
      <c r="G16" s="201"/>
      <c r="H16" s="202"/>
      <c r="I16" s="201">
        <f>SUMIF(F51:F69,A16,I51:I69)+SUMIF(F51:F69,"PSU",I51:I69)</f>
        <v>0</v>
      </c>
      <c r="J16" s="203"/>
    </row>
    <row r="17" spans="1:10" ht="23.25" customHeight="1" x14ac:dyDescent="0.2">
      <c r="A17" s="142" t="s">
        <v>25</v>
      </c>
      <c r="B17" s="55" t="s">
        <v>25</v>
      </c>
      <c r="C17" s="56"/>
      <c r="D17" s="57"/>
      <c r="E17" s="201"/>
      <c r="F17" s="202"/>
      <c r="G17" s="201"/>
      <c r="H17" s="202"/>
      <c r="I17" s="201">
        <f>SUMIF(F51:F69,A17,I51:I69)</f>
        <v>0</v>
      </c>
      <c r="J17" s="203"/>
    </row>
    <row r="18" spans="1:10" ht="23.25" customHeight="1" x14ac:dyDescent="0.2">
      <c r="A18" s="142" t="s">
        <v>26</v>
      </c>
      <c r="B18" s="55" t="s">
        <v>26</v>
      </c>
      <c r="C18" s="56"/>
      <c r="D18" s="57"/>
      <c r="E18" s="201"/>
      <c r="F18" s="202"/>
      <c r="G18" s="201"/>
      <c r="H18" s="202"/>
      <c r="I18" s="201">
        <f>SUMIF(F51:F69,A18,I51:I69)</f>
        <v>0</v>
      </c>
      <c r="J18" s="203"/>
    </row>
    <row r="19" spans="1:10" ht="23.25" customHeight="1" x14ac:dyDescent="0.2">
      <c r="A19" s="142" t="s">
        <v>93</v>
      </c>
      <c r="B19" s="55" t="s">
        <v>27</v>
      </c>
      <c r="C19" s="56"/>
      <c r="D19" s="57"/>
      <c r="E19" s="201"/>
      <c r="F19" s="202"/>
      <c r="G19" s="201"/>
      <c r="H19" s="202"/>
      <c r="I19" s="201">
        <f>SUMIF(F51:F69,A19,I51:I69)</f>
        <v>0</v>
      </c>
      <c r="J19" s="203"/>
    </row>
    <row r="20" spans="1:10" ht="23.25" customHeight="1" x14ac:dyDescent="0.2">
      <c r="A20" s="142" t="s">
        <v>94</v>
      </c>
      <c r="B20" s="55" t="s">
        <v>28</v>
      </c>
      <c r="C20" s="56"/>
      <c r="D20" s="57"/>
      <c r="E20" s="201"/>
      <c r="F20" s="202"/>
      <c r="G20" s="201"/>
      <c r="H20" s="202"/>
      <c r="I20" s="201">
        <f>SUMIF(F51:F69,A20,I51:I69)</f>
        <v>0</v>
      </c>
      <c r="J20" s="203"/>
    </row>
    <row r="21" spans="1:10" ht="23.25" customHeight="1" x14ac:dyDescent="0.2">
      <c r="A21" s="3"/>
      <c r="B21" s="72" t="s">
        <v>29</v>
      </c>
      <c r="C21" s="73"/>
      <c r="D21" s="74"/>
      <c r="E21" s="214"/>
      <c r="F21" s="215"/>
      <c r="G21" s="214"/>
      <c r="H21" s="215"/>
      <c r="I21" s="214">
        <f>SUM(I16:J20)</f>
        <v>0</v>
      </c>
      <c r="J21" s="226"/>
    </row>
    <row r="22" spans="1:10" ht="33" customHeight="1" x14ac:dyDescent="0.2">
      <c r="A22" s="3"/>
      <c r="B22" s="63" t="s">
        <v>33</v>
      </c>
      <c r="C22" s="56"/>
      <c r="D22" s="57"/>
      <c r="E22" s="62"/>
      <c r="F22" s="59"/>
      <c r="G22" s="48"/>
      <c r="H22" s="48"/>
      <c r="I22" s="48"/>
      <c r="J22" s="60"/>
    </row>
    <row r="23" spans="1:10" ht="23.25" customHeight="1" x14ac:dyDescent="0.2">
      <c r="A23" s="3"/>
      <c r="B23" s="55" t="s">
        <v>12</v>
      </c>
      <c r="C23" s="56"/>
      <c r="D23" s="57"/>
      <c r="E23" s="58">
        <v>15</v>
      </c>
      <c r="F23" s="59" t="s">
        <v>0</v>
      </c>
      <c r="G23" s="224">
        <f>ZakladDPHSniVypocet</f>
        <v>0</v>
      </c>
      <c r="H23" s="225"/>
      <c r="I23" s="225"/>
      <c r="J23" s="60" t="str">
        <f t="shared" ref="J23:J28" si="0">Mena</f>
        <v>CZK</v>
      </c>
    </row>
    <row r="24" spans="1:10" ht="23.25" hidden="1" customHeight="1" x14ac:dyDescent="0.2">
      <c r="A24" s="3"/>
      <c r="B24" s="55" t="s">
        <v>13</v>
      </c>
      <c r="C24" s="56"/>
      <c r="D24" s="57"/>
      <c r="E24" s="58">
        <f>SazbaDPH1</f>
        <v>15</v>
      </c>
      <c r="F24" s="59" t="s">
        <v>0</v>
      </c>
      <c r="G24" s="222">
        <f>I23*E23/100</f>
        <v>0</v>
      </c>
      <c r="H24" s="223"/>
      <c r="I24" s="223"/>
      <c r="J24" s="60" t="str">
        <f t="shared" si="0"/>
        <v>CZK</v>
      </c>
    </row>
    <row r="25" spans="1:10" ht="23.25" customHeight="1" x14ac:dyDescent="0.2">
      <c r="A25" s="3"/>
      <c r="B25" s="55" t="s">
        <v>14</v>
      </c>
      <c r="C25" s="56"/>
      <c r="D25" s="57"/>
      <c r="E25" s="58">
        <v>21</v>
      </c>
      <c r="F25" s="59" t="s">
        <v>0</v>
      </c>
      <c r="G25" s="224">
        <f>ZakladDPHZaklVypocet</f>
        <v>0</v>
      </c>
      <c r="H25" s="225"/>
      <c r="I25" s="225"/>
      <c r="J25" s="60" t="str">
        <f t="shared" si="0"/>
        <v>CZK</v>
      </c>
    </row>
    <row r="26" spans="1:10" ht="23.25" hidden="1" customHeight="1" x14ac:dyDescent="0.2">
      <c r="A26" s="3"/>
      <c r="B26" s="47" t="s">
        <v>15</v>
      </c>
      <c r="C26" s="21"/>
      <c r="D26" s="17"/>
      <c r="E26" s="41">
        <f>SazbaDPH2</f>
        <v>21</v>
      </c>
      <c r="F26" s="42" t="s">
        <v>0</v>
      </c>
      <c r="G26" s="198">
        <f>I25*E25/100</f>
        <v>0</v>
      </c>
      <c r="H26" s="199"/>
      <c r="I26" s="199"/>
      <c r="J26" s="54" t="str">
        <f t="shared" si="0"/>
        <v>CZK</v>
      </c>
    </row>
    <row r="27" spans="1:10" ht="23.25" customHeight="1" thickBot="1" x14ac:dyDescent="0.25">
      <c r="A27" s="3">
        <f>ZakladDPHSni+ZakladDPHZakl</f>
        <v>0</v>
      </c>
      <c r="B27" s="46" t="s">
        <v>4</v>
      </c>
      <c r="C27" s="19"/>
      <c r="D27" s="22"/>
      <c r="E27" s="19"/>
      <c r="F27" s="20"/>
      <c r="G27" s="200">
        <f>CenaCelkemBezDPH-(ZakladDPHSni+ZakladDPHZakl)</f>
        <v>0</v>
      </c>
      <c r="H27" s="200"/>
      <c r="I27" s="200"/>
      <c r="J27" s="61" t="str">
        <f t="shared" si="0"/>
        <v>CZK</v>
      </c>
    </row>
    <row r="28" spans="1:10" ht="27.75" customHeight="1" thickBot="1" x14ac:dyDescent="0.25">
      <c r="A28" s="3">
        <f>(A27-INT(A27))*100</f>
        <v>0</v>
      </c>
      <c r="B28" s="119" t="s">
        <v>23</v>
      </c>
      <c r="C28" s="120"/>
      <c r="D28" s="120"/>
      <c r="E28" s="121"/>
      <c r="F28" s="122"/>
      <c r="G28" s="228">
        <f>IF(A28&gt;50, ROUNDUP(A27, 0), ROUNDDOWN(A27, 0))</f>
        <v>0</v>
      </c>
      <c r="H28" s="228"/>
      <c r="I28" s="228"/>
      <c r="J28" s="123" t="str">
        <f t="shared" si="0"/>
        <v>CZK</v>
      </c>
    </row>
    <row r="29" spans="1:10" ht="27.75" hidden="1" customHeight="1" thickBot="1" x14ac:dyDescent="0.25">
      <c r="A29" s="3"/>
      <c r="B29" s="119" t="s">
        <v>35</v>
      </c>
      <c r="C29" s="124"/>
      <c r="D29" s="124"/>
      <c r="E29" s="124"/>
      <c r="F29" s="124"/>
      <c r="G29" s="227">
        <f>ZakladDPHSni+DPHSni+ZakladDPHZakl+DPHZakl+Zaokrouhleni</f>
        <v>0</v>
      </c>
      <c r="H29" s="227"/>
      <c r="I29" s="227"/>
      <c r="J29" s="125" t="s">
        <v>55</v>
      </c>
    </row>
    <row r="30" spans="1:10" ht="12.75" customHeight="1" x14ac:dyDescent="0.2">
      <c r="A30" s="3"/>
      <c r="B30" s="3"/>
      <c r="C30" s="4"/>
      <c r="D30" s="4"/>
      <c r="E30" s="4"/>
      <c r="F30" s="4"/>
      <c r="G30" s="43"/>
      <c r="H30" s="4"/>
      <c r="I30" s="43"/>
      <c r="J30" s="11"/>
    </row>
    <row r="31" spans="1:10" ht="30" customHeight="1" x14ac:dyDescent="0.2">
      <c r="A31" s="3"/>
      <c r="B31" s="3"/>
      <c r="C31" s="4"/>
      <c r="D31" s="4"/>
      <c r="E31" s="4"/>
      <c r="F31" s="4"/>
      <c r="G31" s="43"/>
      <c r="H31" s="4"/>
      <c r="I31" s="43"/>
      <c r="J31" s="11"/>
    </row>
    <row r="32" spans="1:10" ht="18.75" customHeight="1" x14ac:dyDescent="0.2">
      <c r="A32" s="3"/>
      <c r="B32" s="23"/>
      <c r="C32" s="18" t="s">
        <v>11</v>
      </c>
      <c r="D32" s="37"/>
      <c r="E32" s="37"/>
      <c r="F32" s="18" t="s">
        <v>10</v>
      </c>
      <c r="G32" s="37"/>
      <c r="H32" s="38">
        <f ca="1">TODAY()</f>
        <v>43614</v>
      </c>
      <c r="I32" s="37"/>
      <c r="J32" s="11"/>
    </row>
    <row r="33" spans="1:10" ht="47.25" customHeight="1" x14ac:dyDescent="0.2">
      <c r="A33" s="3"/>
      <c r="B33" s="3"/>
      <c r="C33" s="4"/>
      <c r="D33" s="4"/>
      <c r="E33" s="4"/>
      <c r="F33" s="4"/>
      <c r="G33" s="43"/>
      <c r="H33" s="4"/>
      <c r="I33" s="43"/>
      <c r="J33" s="11"/>
    </row>
    <row r="34" spans="1:10" s="35" customFormat="1" ht="18.75" customHeight="1" x14ac:dyDescent="0.2">
      <c r="A34" s="28"/>
      <c r="B34" s="28"/>
      <c r="C34" s="29"/>
      <c r="D34" s="229"/>
      <c r="E34" s="230"/>
      <c r="F34" s="29"/>
      <c r="G34" s="229"/>
      <c r="H34" s="230"/>
      <c r="I34" s="230"/>
      <c r="J34" s="36"/>
    </row>
    <row r="35" spans="1:10" ht="12.75" customHeight="1" x14ac:dyDescent="0.2">
      <c r="A35" s="3"/>
      <c r="B35" s="3"/>
      <c r="C35" s="4"/>
      <c r="D35" s="221" t="s">
        <v>2</v>
      </c>
      <c r="E35" s="221"/>
      <c r="F35" s="4"/>
      <c r="G35" s="43"/>
      <c r="H35" s="12" t="s">
        <v>3</v>
      </c>
      <c r="I35" s="43"/>
      <c r="J35" s="11"/>
    </row>
    <row r="36" spans="1:10" ht="13.5" customHeight="1" thickBot="1" x14ac:dyDescent="0.25">
      <c r="A36" s="13"/>
      <c r="B36" s="13"/>
      <c r="C36" s="14"/>
      <c r="D36" s="14"/>
      <c r="E36" s="14"/>
      <c r="F36" s="14"/>
      <c r="G36" s="15"/>
      <c r="H36" s="14"/>
      <c r="I36" s="15"/>
      <c r="J36" s="16"/>
    </row>
    <row r="37" spans="1:10" ht="27" customHeight="1" x14ac:dyDescent="0.2">
      <c r="B37" s="92" t="s">
        <v>16</v>
      </c>
      <c r="C37" s="93"/>
      <c r="D37" s="93"/>
      <c r="E37" s="93"/>
      <c r="F37" s="94"/>
      <c r="G37" s="94"/>
      <c r="H37" s="94"/>
      <c r="I37" s="94"/>
      <c r="J37" s="93"/>
    </row>
    <row r="38" spans="1:10" ht="25.5" customHeight="1" x14ac:dyDescent="0.2">
      <c r="A38" s="91" t="s">
        <v>37</v>
      </c>
      <c r="B38" s="95" t="s">
        <v>17</v>
      </c>
      <c r="C38" s="96" t="s">
        <v>5</v>
      </c>
      <c r="D38" s="97"/>
      <c r="E38" s="97"/>
      <c r="F38" s="98" t="str">
        <f>B23</f>
        <v>Základ pro sníženou DPH</v>
      </c>
      <c r="G38" s="98" t="str">
        <f>B25</f>
        <v>Základ pro základní DPH</v>
      </c>
      <c r="H38" s="99" t="s">
        <v>18</v>
      </c>
      <c r="I38" s="100" t="s">
        <v>1</v>
      </c>
      <c r="J38" s="101" t="s">
        <v>0</v>
      </c>
    </row>
    <row r="39" spans="1:10" ht="25.5" hidden="1" customHeight="1" x14ac:dyDescent="0.2">
      <c r="A39" s="91">
        <v>1</v>
      </c>
      <c r="B39" s="102" t="s">
        <v>45</v>
      </c>
      <c r="C39" s="191"/>
      <c r="D39" s="192"/>
      <c r="E39" s="192"/>
      <c r="F39" s="103">
        <f>'01 1 Pol'!AE131+'01 2 Pol'!AE28+'01 3. Pol'!AE77</f>
        <v>0</v>
      </c>
      <c r="G39" s="104">
        <f>'01 1 Pol'!AF131+'01 2 Pol'!AF28+'01 3. Pol'!AF77</f>
        <v>0</v>
      </c>
      <c r="H39" s="105"/>
      <c r="I39" s="106">
        <f>F39+G39+H39</f>
        <v>0</v>
      </c>
      <c r="J39" s="107" t="str">
        <f>IF(CenaCelkemVypocet=0,"",I39/CenaCelkemVypocet*100)</f>
        <v/>
      </c>
    </row>
    <row r="40" spans="1:10" ht="25.5" customHeight="1" x14ac:dyDescent="0.2">
      <c r="A40" s="91">
        <v>2</v>
      </c>
      <c r="B40" s="108" t="s">
        <v>46</v>
      </c>
      <c r="C40" s="193" t="s">
        <v>47</v>
      </c>
      <c r="D40" s="194"/>
      <c r="E40" s="194"/>
      <c r="F40" s="109">
        <f>'01 1 Pol'!AE131+'01 2 Pol'!AE28+'01 3. Pol'!AE77</f>
        <v>0</v>
      </c>
      <c r="G40" s="110">
        <f>'01 1 Pol'!AF131+'01 2 Pol'!AF28+'01 3. Pol'!AF77</f>
        <v>0</v>
      </c>
      <c r="H40" s="110"/>
      <c r="I40" s="111">
        <f>F40+G40+H40</f>
        <v>0</v>
      </c>
      <c r="J40" s="112" t="str">
        <f>IF(CenaCelkemVypocet=0,"",I40/CenaCelkemVypocet*100)</f>
        <v/>
      </c>
    </row>
    <row r="41" spans="1:10" ht="25.5" customHeight="1" x14ac:dyDescent="0.2">
      <c r="A41" s="91">
        <v>3</v>
      </c>
      <c r="B41" s="113" t="s">
        <v>48</v>
      </c>
      <c r="C41" s="191" t="s">
        <v>49</v>
      </c>
      <c r="D41" s="192"/>
      <c r="E41" s="192"/>
      <c r="F41" s="114">
        <f>'01 1 Pol'!AE131</f>
        <v>0</v>
      </c>
      <c r="G41" s="105">
        <f>'01 1 Pol'!AF131</f>
        <v>0</v>
      </c>
      <c r="H41" s="105"/>
      <c r="I41" s="106">
        <f>F41+G41+H41</f>
        <v>0</v>
      </c>
      <c r="J41" s="107" t="str">
        <f>IF(CenaCelkemVypocet=0,"",I41/CenaCelkemVypocet*100)</f>
        <v/>
      </c>
    </row>
    <row r="42" spans="1:10" ht="25.5" customHeight="1" x14ac:dyDescent="0.2">
      <c r="A42" s="91">
        <v>3</v>
      </c>
      <c r="B42" s="113" t="s">
        <v>50</v>
      </c>
      <c r="C42" s="191" t="s">
        <v>51</v>
      </c>
      <c r="D42" s="192"/>
      <c r="E42" s="192"/>
      <c r="F42" s="114">
        <f>'01 2 Pol'!AE28</f>
        <v>0</v>
      </c>
      <c r="G42" s="105">
        <f>'01 2 Pol'!AF28</f>
        <v>0</v>
      </c>
      <c r="H42" s="105"/>
      <c r="I42" s="106">
        <f>F42+G42+H42</f>
        <v>0</v>
      </c>
      <c r="J42" s="107" t="str">
        <f>IF(CenaCelkemVypocet=0,"",I42/CenaCelkemVypocet*100)</f>
        <v/>
      </c>
    </row>
    <row r="43" spans="1:10" ht="25.5" customHeight="1" x14ac:dyDescent="0.2">
      <c r="A43" s="91">
        <v>3</v>
      </c>
      <c r="B43" s="113" t="s">
        <v>52</v>
      </c>
      <c r="C43" s="191" t="s">
        <v>53</v>
      </c>
      <c r="D43" s="192"/>
      <c r="E43" s="192"/>
      <c r="F43" s="114">
        <f>'01 3. Pol'!AE77</f>
        <v>0</v>
      </c>
      <c r="G43" s="105">
        <f>'01 3. Pol'!AF77</f>
        <v>0</v>
      </c>
      <c r="H43" s="105"/>
      <c r="I43" s="106">
        <f>F43+G43+H43</f>
        <v>0</v>
      </c>
      <c r="J43" s="107" t="str">
        <f>IF(CenaCelkemVypocet=0,"",I43/CenaCelkemVypocet*100)</f>
        <v/>
      </c>
    </row>
    <row r="44" spans="1:10" ht="25.5" customHeight="1" x14ac:dyDescent="0.2">
      <c r="A44" s="91"/>
      <c r="B44" s="189" t="s">
        <v>54</v>
      </c>
      <c r="C44" s="190"/>
      <c r="D44" s="190"/>
      <c r="E44" s="190"/>
      <c r="F44" s="115">
        <f>SUMIF(A39:A43,"=1",F39:F43)</f>
        <v>0</v>
      </c>
      <c r="G44" s="116">
        <f>SUMIF(A39:A43,"=1",G39:G43)</f>
        <v>0</v>
      </c>
      <c r="H44" s="116">
        <f>SUMIF(A39:A43,"=1",H39:H43)</f>
        <v>0</v>
      </c>
      <c r="I44" s="117">
        <f>SUMIF(A39:A43,"=1",I39:I43)</f>
        <v>0</v>
      </c>
      <c r="J44" s="118">
        <f>SUMIF(A39:A43,"=1",J39:J43)</f>
        <v>0</v>
      </c>
    </row>
    <row r="48" spans="1:10" ht="15.75" x14ac:dyDescent="0.25">
      <c r="B48" s="126" t="s">
        <v>56</v>
      </c>
    </row>
    <row r="50" spans="1:10" ht="25.5" customHeight="1" x14ac:dyDescent="0.2">
      <c r="A50" s="127"/>
      <c r="B50" s="130" t="s">
        <v>17</v>
      </c>
      <c r="C50" s="130" t="s">
        <v>5</v>
      </c>
      <c r="D50" s="131"/>
      <c r="E50" s="131"/>
      <c r="F50" s="132" t="s">
        <v>57</v>
      </c>
      <c r="G50" s="132"/>
      <c r="H50" s="132"/>
      <c r="I50" s="132" t="s">
        <v>29</v>
      </c>
      <c r="J50" s="132" t="s">
        <v>0</v>
      </c>
    </row>
    <row r="51" spans="1:10" ht="25.5" customHeight="1" x14ac:dyDescent="0.2">
      <c r="A51" s="128"/>
      <c r="B51" s="133" t="s">
        <v>48</v>
      </c>
      <c r="C51" s="187" t="s">
        <v>58</v>
      </c>
      <c r="D51" s="188"/>
      <c r="E51" s="188"/>
      <c r="F51" s="138" t="s">
        <v>24</v>
      </c>
      <c r="G51" s="139"/>
      <c r="H51" s="139"/>
      <c r="I51" s="139">
        <f>'01 3. Pol'!G8</f>
        <v>0</v>
      </c>
      <c r="J51" s="136" t="str">
        <f>IF(I70=0,"",I51/I70*100)</f>
        <v/>
      </c>
    </row>
    <row r="52" spans="1:10" ht="25.5" customHeight="1" x14ac:dyDescent="0.2">
      <c r="A52" s="128"/>
      <c r="B52" s="133" t="s">
        <v>50</v>
      </c>
      <c r="C52" s="187" t="s">
        <v>59</v>
      </c>
      <c r="D52" s="188"/>
      <c r="E52" s="188"/>
      <c r="F52" s="138" t="s">
        <v>24</v>
      </c>
      <c r="G52" s="139"/>
      <c r="H52" s="139"/>
      <c r="I52" s="139">
        <f>'01 3. Pol'!G36</f>
        <v>0</v>
      </c>
      <c r="J52" s="136" t="str">
        <f>IF(I70=0,"",I52/I70*100)</f>
        <v/>
      </c>
    </row>
    <row r="53" spans="1:10" ht="25.5" customHeight="1" x14ac:dyDescent="0.2">
      <c r="A53" s="128"/>
      <c r="B53" s="133" t="s">
        <v>60</v>
      </c>
      <c r="C53" s="187" t="s">
        <v>61</v>
      </c>
      <c r="D53" s="188"/>
      <c r="E53" s="188"/>
      <c r="F53" s="138" t="s">
        <v>24</v>
      </c>
      <c r="G53" s="139"/>
      <c r="H53" s="139"/>
      <c r="I53" s="139">
        <f>'01 3. Pol'!G48</f>
        <v>0</v>
      </c>
      <c r="J53" s="136" t="str">
        <f>IF(I70=0,"",I53/I70*100)</f>
        <v/>
      </c>
    </row>
    <row r="54" spans="1:10" ht="25.5" customHeight="1" x14ac:dyDescent="0.2">
      <c r="A54" s="128"/>
      <c r="B54" s="133" t="s">
        <v>62</v>
      </c>
      <c r="C54" s="187" t="s">
        <v>63</v>
      </c>
      <c r="D54" s="188"/>
      <c r="E54" s="188"/>
      <c r="F54" s="138" t="s">
        <v>24</v>
      </c>
      <c r="G54" s="139"/>
      <c r="H54" s="139"/>
      <c r="I54" s="139">
        <f>'01 3. Pol'!G56</f>
        <v>0</v>
      </c>
      <c r="J54" s="136" t="str">
        <f>IF(I70=0,"",I54/I70*100)</f>
        <v/>
      </c>
    </row>
    <row r="55" spans="1:10" ht="25.5" customHeight="1" x14ac:dyDescent="0.2">
      <c r="A55" s="128"/>
      <c r="B55" s="133" t="s">
        <v>64</v>
      </c>
      <c r="C55" s="187" t="s">
        <v>65</v>
      </c>
      <c r="D55" s="188"/>
      <c r="E55" s="188"/>
      <c r="F55" s="138" t="s">
        <v>24</v>
      </c>
      <c r="G55" s="139"/>
      <c r="H55" s="139"/>
      <c r="I55" s="139">
        <f>'01 1 Pol'!G38</f>
        <v>0</v>
      </c>
      <c r="J55" s="136" t="str">
        <f>IF(I70=0,"",I55/I70*100)</f>
        <v/>
      </c>
    </row>
    <row r="56" spans="1:10" ht="25.5" customHeight="1" x14ac:dyDescent="0.2">
      <c r="A56" s="128"/>
      <c r="B56" s="133" t="s">
        <v>66</v>
      </c>
      <c r="C56" s="187" t="s">
        <v>67</v>
      </c>
      <c r="D56" s="188"/>
      <c r="E56" s="188"/>
      <c r="F56" s="138" t="s">
        <v>24</v>
      </c>
      <c r="G56" s="139"/>
      <c r="H56" s="139"/>
      <c r="I56" s="139">
        <f>'01 1 Pol'!G43</f>
        <v>0</v>
      </c>
      <c r="J56" s="136" t="str">
        <f>IF(I70=0,"",I56/I70*100)</f>
        <v/>
      </c>
    </row>
    <row r="57" spans="1:10" ht="25.5" customHeight="1" x14ac:dyDescent="0.2">
      <c r="A57" s="128"/>
      <c r="B57" s="133" t="s">
        <v>68</v>
      </c>
      <c r="C57" s="187" t="s">
        <v>69</v>
      </c>
      <c r="D57" s="188"/>
      <c r="E57" s="188"/>
      <c r="F57" s="138" t="s">
        <v>24</v>
      </c>
      <c r="G57" s="139"/>
      <c r="H57" s="139"/>
      <c r="I57" s="139">
        <f>'01 2 Pol'!G8</f>
        <v>0</v>
      </c>
      <c r="J57" s="136" t="str">
        <f>IF(I70=0,"",I57/I70*100)</f>
        <v/>
      </c>
    </row>
    <row r="58" spans="1:10" ht="25.5" customHeight="1" x14ac:dyDescent="0.2">
      <c r="A58" s="128"/>
      <c r="B58" s="133" t="s">
        <v>70</v>
      </c>
      <c r="C58" s="187" t="s">
        <v>71</v>
      </c>
      <c r="D58" s="188"/>
      <c r="E58" s="188"/>
      <c r="F58" s="138" t="s">
        <v>24</v>
      </c>
      <c r="G58" s="139"/>
      <c r="H58" s="139"/>
      <c r="I58" s="139">
        <f>'01 1 Pol'!G65</f>
        <v>0</v>
      </c>
      <c r="J58" s="136" t="str">
        <f>IF(I70=0,"",I58/I70*100)</f>
        <v/>
      </c>
    </row>
    <row r="59" spans="1:10" ht="25.5" customHeight="1" x14ac:dyDescent="0.2">
      <c r="A59" s="128"/>
      <c r="B59" s="133" t="s">
        <v>72</v>
      </c>
      <c r="C59" s="187" t="s">
        <v>73</v>
      </c>
      <c r="D59" s="188"/>
      <c r="E59" s="188"/>
      <c r="F59" s="138" t="s">
        <v>24</v>
      </c>
      <c r="G59" s="139"/>
      <c r="H59" s="139"/>
      <c r="I59" s="139">
        <f>'01 1 Pol'!G8+'01 1 Pol'!G22</f>
        <v>0</v>
      </c>
      <c r="J59" s="136" t="str">
        <f>IF(I70=0,"",I59/I70*100)</f>
        <v/>
      </c>
    </row>
    <row r="60" spans="1:10" ht="25.5" customHeight="1" x14ac:dyDescent="0.2">
      <c r="A60" s="128"/>
      <c r="B60" s="133" t="s">
        <v>74</v>
      </c>
      <c r="C60" s="187" t="s">
        <v>75</v>
      </c>
      <c r="D60" s="188"/>
      <c r="E60" s="188"/>
      <c r="F60" s="138" t="s">
        <v>24</v>
      </c>
      <c r="G60" s="139"/>
      <c r="H60" s="139"/>
      <c r="I60" s="139">
        <f>'01 1 Pol'!G72</f>
        <v>0</v>
      </c>
      <c r="J60" s="136" t="str">
        <f>IF(I70=0,"",I60/I70*100)</f>
        <v/>
      </c>
    </row>
    <row r="61" spans="1:10" ht="25.5" customHeight="1" x14ac:dyDescent="0.2">
      <c r="A61" s="128"/>
      <c r="B61" s="133" t="s">
        <v>76</v>
      </c>
      <c r="C61" s="187" t="s">
        <v>77</v>
      </c>
      <c r="D61" s="188"/>
      <c r="E61" s="188"/>
      <c r="F61" s="138" t="s">
        <v>24</v>
      </c>
      <c r="G61" s="139"/>
      <c r="H61" s="139"/>
      <c r="I61" s="139">
        <f>'01 1 Pol'!G19</f>
        <v>0</v>
      </c>
      <c r="J61" s="136" t="str">
        <f>IF(I70=0,"",I61/I70*100)</f>
        <v/>
      </c>
    </row>
    <row r="62" spans="1:10" ht="25.5" customHeight="1" x14ac:dyDescent="0.2">
      <c r="A62" s="128"/>
      <c r="B62" s="133" t="s">
        <v>78</v>
      </c>
      <c r="C62" s="187" t="s">
        <v>79</v>
      </c>
      <c r="D62" s="188"/>
      <c r="E62" s="188"/>
      <c r="F62" s="138" t="s">
        <v>25</v>
      </c>
      <c r="G62" s="139"/>
      <c r="H62" s="139"/>
      <c r="I62" s="139">
        <f>'01 3. Pol'!G67</f>
        <v>0</v>
      </c>
      <c r="J62" s="136" t="str">
        <f>IF(I70=0,"",I62/I70*100)</f>
        <v/>
      </c>
    </row>
    <row r="63" spans="1:10" ht="25.5" customHeight="1" x14ac:dyDescent="0.2">
      <c r="A63" s="128"/>
      <c r="B63" s="133" t="s">
        <v>80</v>
      </c>
      <c r="C63" s="187" t="s">
        <v>81</v>
      </c>
      <c r="D63" s="188"/>
      <c r="E63" s="188"/>
      <c r="F63" s="138" t="s">
        <v>25</v>
      </c>
      <c r="G63" s="139"/>
      <c r="H63" s="139"/>
      <c r="I63" s="139">
        <f>'01 1 Pol'!G76</f>
        <v>0</v>
      </c>
      <c r="J63" s="136" t="str">
        <f>IF(I70=0,"",I63/I70*100)</f>
        <v/>
      </c>
    </row>
    <row r="64" spans="1:10" ht="25.5" customHeight="1" x14ac:dyDescent="0.2">
      <c r="A64" s="128"/>
      <c r="B64" s="133" t="s">
        <v>82</v>
      </c>
      <c r="C64" s="187" t="s">
        <v>83</v>
      </c>
      <c r="D64" s="188"/>
      <c r="E64" s="188"/>
      <c r="F64" s="138" t="s">
        <v>25</v>
      </c>
      <c r="G64" s="139"/>
      <c r="H64" s="139"/>
      <c r="I64" s="139">
        <f>'01 2 Pol'!G15</f>
        <v>0</v>
      </c>
      <c r="J64" s="136" t="str">
        <f>IF(I70=0,"",I64/I70*100)</f>
        <v/>
      </c>
    </row>
    <row r="65" spans="1:10" ht="25.5" customHeight="1" x14ac:dyDescent="0.2">
      <c r="A65" s="128"/>
      <c r="B65" s="133" t="s">
        <v>84</v>
      </c>
      <c r="C65" s="187" t="s">
        <v>85</v>
      </c>
      <c r="D65" s="188"/>
      <c r="E65" s="188"/>
      <c r="F65" s="138" t="s">
        <v>25</v>
      </c>
      <c r="G65" s="139"/>
      <c r="H65" s="139"/>
      <c r="I65" s="139">
        <f>'01 1 Pol'!G95</f>
        <v>0</v>
      </c>
      <c r="J65" s="136" t="str">
        <f>IF(I70=0,"",I65/I70*100)</f>
        <v/>
      </c>
    </row>
    <row r="66" spans="1:10" ht="25.5" customHeight="1" x14ac:dyDescent="0.2">
      <c r="A66" s="128"/>
      <c r="B66" s="133" t="s">
        <v>86</v>
      </c>
      <c r="C66" s="187" t="s">
        <v>87</v>
      </c>
      <c r="D66" s="188"/>
      <c r="E66" s="188"/>
      <c r="F66" s="138" t="s">
        <v>25</v>
      </c>
      <c r="G66" s="139"/>
      <c r="H66" s="139"/>
      <c r="I66" s="139">
        <f>'01 1 Pol'!G87</f>
        <v>0</v>
      </c>
      <c r="J66" s="136" t="str">
        <f>IF(I70=0,"",I66/I70*100)</f>
        <v/>
      </c>
    </row>
    <row r="67" spans="1:10" ht="25.5" customHeight="1" x14ac:dyDescent="0.2">
      <c r="A67" s="128"/>
      <c r="B67" s="133" t="s">
        <v>88</v>
      </c>
      <c r="C67" s="187" t="s">
        <v>89</v>
      </c>
      <c r="D67" s="188"/>
      <c r="E67" s="188"/>
      <c r="F67" s="138" t="s">
        <v>25</v>
      </c>
      <c r="G67" s="139"/>
      <c r="H67" s="139"/>
      <c r="I67" s="139">
        <f>'01 1 Pol'!G114</f>
        <v>0</v>
      </c>
      <c r="J67" s="136" t="str">
        <f>IF(I70=0,"",I67/I70*100)</f>
        <v/>
      </c>
    </row>
    <row r="68" spans="1:10" ht="25.5" customHeight="1" x14ac:dyDescent="0.2">
      <c r="A68" s="128"/>
      <c r="B68" s="133" t="s">
        <v>90</v>
      </c>
      <c r="C68" s="187" t="s">
        <v>91</v>
      </c>
      <c r="D68" s="188"/>
      <c r="E68" s="188"/>
      <c r="F68" s="138" t="s">
        <v>92</v>
      </c>
      <c r="G68" s="139"/>
      <c r="H68" s="139"/>
      <c r="I68" s="139">
        <f>'01 1 Pol'!G26</f>
        <v>0</v>
      </c>
      <c r="J68" s="136" t="str">
        <f>IF(I70=0,"",I68/I70*100)</f>
        <v/>
      </c>
    </row>
    <row r="69" spans="1:10" ht="25.5" customHeight="1" x14ac:dyDescent="0.2">
      <c r="A69" s="128"/>
      <c r="B69" s="133" t="s">
        <v>93</v>
      </c>
      <c r="C69" s="187" t="s">
        <v>27</v>
      </c>
      <c r="D69" s="188"/>
      <c r="E69" s="188"/>
      <c r="F69" s="138" t="s">
        <v>93</v>
      </c>
      <c r="G69" s="139"/>
      <c r="H69" s="139"/>
      <c r="I69" s="139">
        <f>'01 3. Pol'!G72</f>
        <v>0</v>
      </c>
      <c r="J69" s="136" t="str">
        <f>IF(I70=0,"",I69/I70*100)</f>
        <v/>
      </c>
    </row>
    <row r="70" spans="1:10" ht="25.5" customHeight="1" x14ac:dyDescent="0.2">
      <c r="A70" s="129"/>
      <c r="B70" s="134" t="s">
        <v>1</v>
      </c>
      <c r="C70" s="134"/>
      <c r="D70" s="135"/>
      <c r="E70" s="135"/>
      <c r="F70" s="140"/>
      <c r="G70" s="141"/>
      <c r="H70" s="141"/>
      <c r="I70" s="141">
        <f>SUM(I51:I69)</f>
        <v>0</v>
      </c>
      <c r="J70" s="137">
        <f>SUM(J51:J69)</f>
        <v>0</v>
      </c>
    </row>
    <row r="71" spans="1:10" x14ac:dyDescent="0.2">
      <c r="F71" s="89"/>
      <c r="G71" s="88"/>
      <c r="H71" s="89"/>
      <c r="I71" s="88"/>
      <c r="J71" s="90"/>
    </row>
    <row r="72" spans="1:10" x14ac:dyDescent="0.2">
      <c r="F72" s="89"/>
      <c r="G72" s="88"/>
      <c r="H72" s="89"/>
      <c r="I72" s="88"/>
      <c r="J72" s="90"/>
    </row>
    <row r="73" spans="1:10" x14ac:dyDescent="0.2">
      <c r="F73" s="89"/>
      <c r="G73" s="88"/>
      <c r="H73" s="89"/>
      <c r="I73" s="88"/>
      <c r="J73" s="90"/>
    </row>
  </sheetData>
  <sheetProtection password="C71F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3"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C39:E39"/>
    <mergeCell ref="C40:E40"/>
    <mergeCell ref="C41:E41"/>
    <mergeCell ref="C42:E42"/>
    <mergeCell ref="C43:E43"/>
    <mergeCell ref="B44:E44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5" customWidth="1"/>
    <col min="2" max="2" width="14.42578125" style="5" customWidth="1"/>
    <col min="3" max="3" width="38.28515625" style="9" customWidth="1"/>
    <col min="4" max="4" width="4.5703125" style="5" customWidth="1"/>
    <col min="5" max="5" width="10.5703125" style="5" customWidth="1"/>
    <col min="6" max="6" width="9.85546875" style="5" customWidth="1"/>
    <col min="7" max="7" width="12.7109375" style="5" customWidth="1"/>
    <col min="8" max="16384" width="9.140625" style="5"/>
  </cols>
  <sheetData>
    <row r="1" spans="1:7" ht="15.75" x14ac:dyDescent="0.2">
      <c r="A1" s="231" t="s">
        <v>6</v>
      </c>
      <c r="B1" s="231"/>
      <c r="C1" s="232"/>
      <c r="D1" s="231"/>
      <c r="E1" s="231"/>
      <c r="F1" s="231"/>
      <c r="G1" s="231"/>
    </row>
    <row r="2" spans="1:7" ht="24.95" customHeight="1" x14ac:dyDescent="0.2">
      <c r="A2" s="76" t="s">
        <v>7</v>
      </c>
      <c r="B2" s="75"/>
      <c r="C2" s="233"/>
      <c r="D2" s="233"/>
      <c r="E2" s="233"/>
      <c r="F2" s="233"/>
      <c r="G2" s="234"/>
    </row>
    <row r="3" spans="1:7" ht="24.95" customHeight="1" x14ac:dyDescent="0.2">
      <c r="A3" s="76" t="s">
        <v>8</v>
      </c>
      <c r="B3" s="75"/>
      <c r="C3" s="233"/>
      <c r="D3" s="233"/>
      <c r="E3" s="233"/>
      <c r="F3" s="233"/>
      <c r="G3" s="234"/>
    </row>
    <row r="4" spans="1:7" ht="24.95" customHeight="1" x14ac:dyDescent="0.2">
      <c r="A4" s="76" t="s">
        <v>9</v>
      </c>
      <c r="B4" s="75"/>
      <c r="C4" s="233"/>
      <c r="D4" s="233"/>
      <c r="E4" s="233"/>
      <c r="F4" s="233"/>
      <c r="G4" s="234"/>
    </row>
    <row r="5" spans="1:7" x14ac:dyDescent="0.2">
      <c r="B5" s="6"/>
      <c r="C5" s="7"/>
      <c r="D5" s="8"/>
    </row>
  </sheetData>
  <sheetProtection password="C71F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87" customWidth="1"/>
    <col min="3" max="3" width="63.28515625" style="8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43" t="s">
        <v>95</v>
      </c>
      <c r="B1" s="243"/>
      <c r="C1" s="243"/>
      <c r="D1" s="243"/>
      <c r="E1" s="243"/>
      <c r="F1" s="243"/>
      <c r="G1" s="243"/>
      <c r="AG1" t="s">
        <v>96</v>
      </c>
    </row>
    <row r="2" spans="1:60" ht="24.95" customHeight="1" x14ac:dyDescent="0.2">
      <c r="A2" s="144" t="s">
        <v>7</v>
      </c>
      <c r="B2" s="75" t="s">
        <v>43</v>
      </c>
      <c r="C2" s="244" t="s">
        <v>44</v>
      </c>
      <c r="D2" s="245"/>
      <c r="E2" s="245"/>
      <c r="F2" s="245"/>
      <c r="G2" s="246"/>
      <c r="AG2" t="s">
        <v>97</v>
      </c>
    </row>
    <row r="3" spans="1:60" ht="24.95" customHeight="1" x14ac:dyDescent="0.2">
      <c r="A3" s="144" t="s">
        <v>8</v>
      </c>
      <c r="B3" s="75" t="s">
        <v>46</v>
      </c>
      <c r="C3" s="244" t="s">
        <v>47</v>
      </c>
      <c r="D3" s="245"/>
      <c r="E3" s="245"/>
      <c r="F3" s="245"/>
      <c r="G3" s="246"/>
      <c r="AC3" s="87" t="s">
        <v>97</v>
      </c>
      <c r="AG3" t="s">
        <v>98</v>
      </c>
    </row>
    <row r="4" spans="1:60" ht="24.95" customHeight="1" x14ac:dyDescent="0.2">
      <c r="A4" s="145" t="s">
        <v>9</v>
      </c>
      <c r="B4" s="146" t="s">
        <v>48</v>
      </c>
      <c r="C4" s="247" t="s">
        <v>49</v>
      </c>
      <c r="D4" s="248"/>
      <c r="E4" s="248"/>
      <c r="F4" s="248"/>
      <c r="G4" s="249"/>
      <c r="AG4" t="s">
        <v>99</v>
      </c>
    </row>
    <row r="5" spans="1:60" x14ac:dyDescent="0.2">
      <c r="D5" s="143"/>
    </row>
    <row r="6" spans="1:60" ht="38.25" x14ac:dyDescent="0.2">
      <c r="A6" s="148" t="s">
        <v>100</v>
      </c>
      <c r="B6" s="150" t="s">
        <v>101</v>
      </c>
      <c r="C6" s="150" t="s">
        <v>102</v>
      </c>
      <c r="D6" s="149" t="s">
        <v>103</v>
      </c>
      <c r="E6" s="148" t="s">
        <v>104</v>
      </c>
      <c r="F6" s="147" t="s">
        <v>105</v>
      </c>
      <c r="G6" s="148" t="s">
        <v>29</v>
      </c>
      <c r="H6" s="151" t="s">
        <v>30</v>
      </c>
      <c r="I6" s="151" t="s">
        <v>106</v>
      </c>
      <c r="J6" s="151" t="s">
        <v>31</v>
      </c>
      <c r="K6" s="151" t="s">
        <v>107</v>
      </c>
      <c r="L6" s="151" t="s">
        <v>108</v>
      </c>
      <c r="M6" s="151" t="s">
        <v>109</v>
      </c>
      <c r="N6" s="151" t="s">
        <v>110</v>
      </c>
      <c r="O6" s="151" t="s">
        <v>111</v>
      </c>
      <c r="P6" s="151" t="s">
        <v>112</v>
      </c>
      <c r="Q6" s="151" t="s">
        <v>113</v>
      </c>
      <c r="R6" s="151" t="s">
        <v>114</v>
      </c>
      <c r="S6" s="151" t="s">
        <v>115</v>
      </c>
      <c r="T6" s="151" t="s">
        <v>116</v>
      </c>
      <c r="U6" s="151" t="s">
        <v>117</v>
      </c>
      <c r="V6" s="151" t="s">
        <v>118</v>
      </c>
      <c r="W6" s="151" t="s">
        <v>119</v>
      </c>
      <c r="X6" s="151" t="s">
        <v>120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</row>
    <row r="8" spans="1:60" x14ac:dyDescent="0.2">
      <c r="A8" s="165" t="s">
        <v>121</v>
      </c>
      <c r="B8" s="166" t="s">
        <v>72</v>
      </c>
      <c r="C8" s="180" t="s">
        <v>73</v>
      </c>
      <c r="D8" s="167"/>
      <c r="E8" s="168"/>
      <c r="F8" s="169"/>
      <c r="G8" s="169">
        <f>SUMIF(AG9:AG18,"&lt;&gt;NOR",G9:G18)</f>
        <v>0</v>
      </c>
      <c r="H8" s="169"/>
      <c r="I8" s="169">
        <f>SUM(I9:I18)</f>
        <v>0</v>
      </c>
      <c r="J8" s="169"/>
      <c r="K8" s="169">
        <f>SUM(K9:K18)</f>
        <v>0</v>
      </c>
      <c r="L8" s="169"/>
      <c r="M8" s="169">
        <f>SUM(M9:M18)</f>
        <v>0</v>
      </c>
      <c r="N8" s="169"/>
      <c r="O8" s="169">
        <f>SUM(O9:O18)</f>
        <v>0</v>
      </c>
      <c r="P8" s="169"/>
      <c r="Q8" s="169">
        <f>SUM(Q9:Q18)</f>
        <v>20.57</v>
      </c>
      <c r="R8" s="169"/>
      <c r="S8" s="169"/>
      <c r="T8" s="170"/>
      <c r="U8" s="164"/>
      <c r="V8" s="164">
        <f>SUM(V9:V18)</f>
        <v>69.739999999999995</v>
      </c>
      <c r="W8" s="164"/>
      <c r="X8" s="164"/>
      <c r="AG8" t="s">
        <v>122</v>
      </c>
    </row>
    <row r="9" spans="1:60" ht="33.75" outlineLevel="1" x14ac:dyDescent="0.2">
      <c r="A9" s="171">
        <v>1</v>
      </c>
      <c r="B9" s="172" t="s">
        <v>123</v>
      </c>
      <c r="C9" s="181" t="s">
        <v>124</v>
      </c>
      <c r="D9" s="173" t="s">
        <v>125</v>
      </c>
      <c r="E9" s="174">
        <v>348.71600000000001</v>
      </c>
      <c r="F9" s="175"/>
      <c r="G9" s="176">
        <f>ROUND(E9*F9,2)</f>
        <v>0</v>
      </c>
      <c r="H9" s="175"/>
      <c r="I9" s="176">
        <f>ROUND(E9*H9,2)</f>
        <v>0</v>
      </c>
      <c r="J9" s="175"/>
      <c r="K9" s="176">
        <f>ROUND(E9*J9,2)</f>
        <v>0</v>
      </c>
      <c r="L9" s="176">
        <v>21</v>
      </c>
      <c r="M9" s="176">
        <f>G9*(1+L9/100)</f>
        <v>0</v>
      </c>
      <c r="N9" s="176">
        <v>0</v>
      </c>
      <c r="O9" s="176">
        <f>ROUND(E9*N9,2)</f>
        <v>0</v>
      </c>
      <c r="P9" s="176">
        <v>5.8999999999999997E-2</v>
      </c>
      <c r="Q9" s="176">
        <f>ROUND(E9*P9,2)</f>
        <v>20.57</v>
      </c>
      <c r="R9" s="176" t="s">
        <v>126</v>
      </c>
      <c r="S9" s="176" t="s">
        <v>127</v>
      </c>
      <c r="T9" s="177" t="s">
        <v>128</v>
      </c>
      <c r="U9" s="161">
        <v>0.2</v>
      </c>
      <c r="V9" s="161">
        <f>ROUND(E9*U9,2)</f>
        <v>69.739999999999995</v>
      </c>
      <c r="W9" s="161"/>
      <c r="X9" s="161" t="s">
        <v>129</v>
      </c>
      <c r="Y9" s="152"/>
      <c r="Z9" s="152"/>
      <c r="AA9" s="152"/>
      <c r="AB9" s="152"/>
      <c r="AC9" s="152"/>
      <c r="AD9" s="152"/>
      <c r="AE9" s="152"/>
      <c r="AF9" s="152"/>
      <c r="AG9" s="152" t="s">
        <v>130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182" t="s">
        <v>131</v>
      </c>
      <c r="D10" s="162"/>
      <c r="E10" s="163">
        <v>179.25</v>
      </c>
      <c r="F10" s="161"/>
      <c r="G10" s="16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52"/>
      <c r="Z10" s="152"/>
      <c r="AA10" s="152"/>
      <c r="AB10" s="152"/>
      <c r="AC10" s="152"/>
      <c r="AD10" s="152"/>
      <c r="AE10" s="152"/>
      <c r="AF10" s="152"/>
      <c r="AG10" s="152" t="s">
        <v>132</v>
      </c>
      <c r="AH10" s="152">
        <v>0</v>
      </c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182" t="s">
        <v>133</v>
      </c>
      <c r="D11" s="162"/>
      <c r="E11" s="163">
        <v>-5.1604000000000001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52"/>
      <c r="Z11" s="152"/>
      <c r="AA11" s="152"/>
      <c r="AB11" s="152"/>
      <c r="AC11" s="152"/>
      <c r="AD11" s="152"/>
      <c r="AE11" s="152"/>
      <c r="AF11" s="152"/>
      <c r="AG11" s="152" t="s">
        <v>132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182" t="s">
        <v>134</v>
      </c>
      <c r="D12" s="162"/>
      <c r="E12" s="163">
        <v>-2.7606000000000002</v>
      </c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52"/>
      <c r="Z12" s="152"/>
      <c r="AA12" s="152"/>
      <c r="AB12" s="152"/>
      <c r="AC12" s="152"/>
      <c r="AD12" s="152"/>
      <c r="AE12" s="152"/>
      <c r="AF12" s="152"/>
      <c r="AG12" s="152" t="s">
        <v>132</v>
      </c>
      <c r="AH12" s="152">
        <v>0</v>
      </c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59"/>
      <c r="B13" s="160"/>
      <c r="C13" s="182" t="s">
        <v>135</v>
      </c>
      <c r="D13" s="162"/>
      <c r="E13" s="163">
        <v>78.7</v>
      </c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52"/>
      <c r="Z13" s="152"/>
      <c r="AA13" s="152"/>
      <c r="AB13" s="152"/>
      <c r="AC13" s="152"/>
      <c r="AD13" s="152"/>
      <c r="AE13" s="152"/>
      <c r="AF13" s="152"/>
      <c r="AG13" s="152" t="s">
        <v>132</v>
      </c>
      <c r="AH13" s="152">
        <v>0</v>
      </c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182" t="s">
        <v>136</v>
      </c>
      <c r="D14" s="162"/>
      <c r="E14" s="163">
        <v>-1.444</v>
      </c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52"/>
      <c r="Z14" s="152"/>
      <c r="AA14" s="152"/>
      <c r="AB14" s="152"/>
      <c r="AC14" s="152"/>
      <c r="AD14" s="152"/>
      <c r="AE14" s="152"/>
      <c r="AF14" s="152"/>
      <c r="AG14" s="152" t="s">
        <v>132</v>
      </c>
      <c r="AH14" s="152">
        <v>0</v>
      </c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182" t="s">
        <v>137</v>
      </c>
      <c r="D15" s="162"/>
      <c r="E15" s="163">
        <v>-1.7729999999999999</v>
      </c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52"/>
      <c r="Z15" s="152"/>
      <c r="AA15" s="152"/>
      <c r="AB15" s="152"/>
      <c r="AC15" s="152"/>
      <c r="AD15" s="152"/>
      <c r="AE15" s="152"/>
      <c r="AF15" s="152"/>
      <c r="AG15" s="152" t="s">
        <v>132</v>
      </c>
      <c r="AH15" s="152">
        <v>0</v>
      </c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182" t="s">
        <v>138</v>
      </c>
      <c r="D16" s="162"/>
      <c r="E16" s="163">
        <v>105.45</v>
      </c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52"/>
      <c r="Z16" s="152"/>
      <c r="AA16" s="152"/>
      <c r="AB16" s="152"/>
      <c r="AC16" s="152"/>
      <c r="AD16" s="152"/>
      <c r="AE16" s="152"/>
      <c r="AF16" s="152"/>
      <c r="AG16" s="152" t="s">
        <v>132</v>
      </c>
      <c r="AH16" s="152">
        <v>0</v>
      </c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182" t="s">
        <v>139</v>
      </c>
      <c r="D17" s="162"/>
      <c r="E17" s="163">
        <v>-3.5459999999999998</v>
      </c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52"/>
      <c r="Z17" s="152"/>
      <c r="AA17" s="152"/>
      <c r="AB17" s="152"/>
      <c r="AC17" s="152"/>
      <c r="AD17" s="152"/>
      <c r="AE17" s="152"/>
      <c r="AF17" s="152"/>
      <c r="AG17" s="152" t="s">
        <v>132</v>
      </c>
      <c r="AH17" s="152">
        <v>0</v>
      </c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235"/>
      <c r="D18" s="236"/>
      <c r="E18" s="236"/>
      <c r="F18" s="236"/>
      <c r="G18" s="236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52"/>
      <c r="Z18" s="152"/>
      <c r="AA18" s="152"/>
      <c r="AB18" s="152"/>
      <c r="AC18" s="152"/>
      <c r="AD18" s="152"/>
      <c r="AE18" s="152"/>
      <c r="AF18" s="152"/>
      <c r="AG18" s="152" t="s">
        <v>140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x14ac:dyDescent="0.2">
      <c r="A19" s="165" t="s">
        <v>121</v>
      </c>
      <c r="B19" s="166" t="s">
        <v>76</v>
      </c>
      <c r="C19" s="180" t="s">
        <v>77</v>
      </c>
      <c r="D19" s="167"/>
      <c r="E19" s="168"/>
      <c r="F19" s="169"/>
      <c r="G19" s="169">
        <f>SUMIF(AG20:AG21,"&lt;&gt;NOR",G20:G21)</f>
        <v>0</v>
      </c>
      <c r="H19" s="169"/>
      <c r="I19" s="169">
        <f>SUM(I20:I21)</f>
        <v>0</v>
      </c>
      <c r="J19" s="169"/>
      <c r="K19" s="169">
        <f>SUM(K20:K21)</f>
        <v>0</v>
      </c>
      <c r="L19" s="169"/>
      <c r="M19" s="169">
        <f>SUM(M20:M21)</f>
        <v>0</v>
      </c>
      <c r="N19" s="169"/>
      <c r="O19" s="169">
        <f>SUM(O20:O21)</f>
        <v>0</v>
      </c>
      <c r="P19" s="169"/>
      <c r="Q19" s="169">
        <f>SUM(Q20:Q21)</f>
        <v>0</v>
      </c>
      <c r="R19" s="169"/>
      <c r="S19" s="169"/>
      <c r="T19" s="170"/>
      <c r="U19" s="164"/>
      <c r="V19" s="164">
        <f>SUM(V20:V21)</f>
        <v>0</v>
      </c>
      <c r="W19" s="164"/>
      <c r="X19" s="164"/>
      <c r="AG19" t="s">
        <v>122</v>
      </c>
    </row>
    <row r="20" spans="1:60" ht="22.5" outlineLevel="1" x14ac:dyDescent="0.2">
      <c r="A20" s="171">
        <v>2</v>
      </c>
      <c r="B20" s="172" t="s">
        <v>48</v>
      </c>
      <c r="C20" s="181" t="s">
        <v>141</v>
      </c>
      <c r="D20" s="173" t="s">
        <v>142</v>
      </c>
      <c r="E20" s="174">
        <v>1</v>
      </c>
      <c r="F20" s="175"/>
      <c r="G20" s="176">
        <f>ROUND(E20*F20,2)</f>
        <v>0</v>
      </c>
      <c r="H20" s="175"/>
      <c r="I20" s="176">
        <f>ROUND(E20*H20,2)</f>
        <v>0</v>
      </c>
      <c r="J20" s="175"/>
      <c r="K20" s="176">
        <f>ROUND(E20*J20,2)</f>
        <v>0</v>
      </c>
      <c r="L20" s="176">
        <v>21</v>
      </c>
      <c r="M20" s="176">
        <f>G20*(1+L20/100)</f>
        <v>0</v>
      </c>
      <c r="N20" s="176">
        <v>0</v>
      </c>
      <c r="O20" s="176">
        <f>ROUND(E20*N20,2)</f>
        <v>0</v>
      </c>
      <c r="P20" s="176">
        <v>0</v>
      </c>
      <c r="Q20" s="176">
        <f>ROUND(E20*P20,2)</f>
        <v>0</v>
      </c>
      <c r="R20" s="176"/>
      <c r="S20" s="176" t="s">
        <v>143</v>
      </c>
      <c r="T20" s="177" t="s">
        <v>128</v>
      </c>
      <c r="U20" s="161">
        <v>0</v>
      </c>
      <c r="V20" s="161">
        <f>ROUND(E20*U20,2)</f>
        <v>0</v>
      </c>
      <c r="W20" s="161"/>
      <c r="X20" s="161" t="s">
        <v>129</v>
      </c>
      <c r="Y20" s="152"/>
      <c r="Z20" s="152"/>
      <c r="AA20" s="152"/>
      <c r="AB20" s="152"/>
      <c r="AC20" s="152"/>
      <c r="AD20" s="152"/>
      <c r="AE20" s="152"/>
      <c r="AF20" s="152"/>
      <c r="AG20" s="152" t="s">
        <v>130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241"/>
      <c r="D21" s="242"/>
      <c r="E21" s="242"/>
      <c r="F21" s="242"/>
      <c r="G21" s="242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52"/>
      <c r="Z21" s="152"/>
      <c r="AA21" s="152"/>
      <c r="AB21" s="152"/>
      <c r="AC21" s="152"/>
      <c r="AD21" s="152"/>
      <c r="AE21" s="152"/>
      <c r="AF21" s="152"/>
      <c r="AG21" s="152" t="s">
        <v>140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x14ac:dyDescent="0.2">
      <c r="A22" s="165" t="s">
        <v>121</v>
      </c>
      <c r="B22" s="166" t="s">
        <v>72</v>
      </c>
      <c r="C22" s="180" t="s">
        <v>73</v>
      </c>
      <c r="D22" s="167"/>
      <c r="E22" s="168"/>
      <c r="F22" s="169"/>
      <c r="G22" s="169">
        <f>SUMIF(AG23:AG25,"&lt;&gt;NOR",G23:G25)</f>
        <v>0</v>
      </c>
      <c r="H22" s="169"/>
      <c r="I22" s="169">
        <f>SUM(I23:I25)</f>
        <v>0</v>
      </c>
      <c r="J22" s="169"/>
      <c r="K22" s="169">
        <f>SUM(K23:K25)</f>
        <v>0</v>
      </c>
      <c r="L22" s="169"/>
      <c r="M22" s="169">
        <f>SUM(M23:M25)</f>
        <v>0</v>
      </c>
      <c r="N22" s="169"/>
      <c r="O22" s="169">
        <f>SUM(O23:O25)</f>
        <v>0</v>
      </c>
      <c r="P22" s="169"/>
      <c r="Q22" s="169">
        <f>SUM(Q23:Q25)</f>
        <v>0.13</v>
      </c>
      <c r="R22" s="169"/>
      <c r="S22" s="169"/>
      <c r="T22" s="170"/>
      <c r="U22" s="164"/>
      <c r="V22" s="164">
        <f>SUM(V23:V25)</f>
        <v>1.66</v>
      </c>
      <c r="W22" s="164"/>
      <c r="X22" s="164"/>
      <c r="AG22" t="s">
        <v>122</v>
      </c>
    </row>
    <row r="23" spans="1:60" ht="33.75" outlineLevel="1" x14ac:dyDescent="0.2">
      <c r="A23" s="171">
        <v>3</v>
      </c>
      <c r="B23" s="172" t="s">
        <v>144</v>
      </c>
      <c r="C23" s="181" t="s">
        <v>145</v>
      </c>
      <c r="D23" s="173" t="s">
        <v>125</v>
      </c>
      <c r="E23" s="174">
        <v>1.7729999999999999</v>
      </c>
      <c r="F23" s="175"/>
      <c r="G23" s="176">
        <f>ROUND(E23*F23,2)</f>
        <v>0</v>
      </c>
      <c r="H23" s="175"/>
      <c r="I23" s="176">
        <f>ROUND(E23*H23,2)</f>
        <v>0</v>
      </c>
      <c r="J23" s="175"/>
      <c r="K23" s="176">
        <f>ROUND(E23*J23,2)</f>
        <v>0</v>
      </c>
      <c r="L23" s="176">
        <v>21</v>
      </c>
      <c r="M23" s="176">
        <f>G23*(1+L23/100)</f>
        <v>0</v>
      </c>
      <c r="N23" s="176">
        <v>1.17E-3</v>
      </c>
      <c r="O23" s="176">
        <f>ROUND(E23*N23,2)</f>
        <v>0</v>
      </c>
      <c r="P23" s="176">
        <v>7.5999999999999998E-2</v>
      </c>
      <c r="Q23" s="176">
        <f>ROUND(E23*P23,2)</f>
        <v>0.13</v>
      </c>
      <c r="R23" s="176" t="s">
        <v>126</v>
      </c>
      <c r="S23" s="176" t="s">
        <v>127</v>
      </c>
      <c r="T23" s="177" t="s">
        <v>146</v>
      </c>
      <c r="U23" s="161">
        <v>0.93899999999999995</v>
      </c>
      <c r="V23" s="161">
        <f>ROUND(E23*U23,2)</f>
        <v>1.66</v>
      </c>
      <c r="W23" s="161"/>
      <c r="X23" s="161" t="s">
        <v>129</v>
      </c>
      <c r="Y23" s="152"/>
      <c r="Z23" s="152"/>
      <c r="AA23" s="152"/>
      <c r="AB23" s="152"/>
      <c r="AC23" s="152"/>
      <c r="AD23" s="152"/>
      <c r="AE23" s="152"/>
      <c r="AF23" s="152"/>
      <c r="AG23" s="152" t="s">
        <v>130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59"/>
      <c r="B24" s="160"/>
      <c r="C24" s="182" t="s">
        <v>147</v>
      </c>
      <c r="D24" s="162"/>
      <c r="E24" s="163">
        <v>1.7729999999999999</v>
      </c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52"/>
      <c r="Z24" s="152"/>
      <c r="AA24" s="152"/>
      <c r="AB24" s="152"/>
      <c r="AC24" s="152"/>
      <c r="AD24" s="152"/>
      <c r="AE24" s="152"/>
      <c r="AF24" s="152"/>
      <c r="AG24" s="152" t="s">
        <v>132</v>
      </c>
      <c r="AH24" s="152">
        <v>0</v>
      </c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235"/>
      <c r="D25" s="236"/>
      <c r="E25" s="236"/>
      <c r="F25" s="236"/>
      <c r="G25" s="236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52"/>
      <c r="Z25" s="152"/>
      <c r="AA25" s="152"/>
      <c r="AB25" s="152"/>
      <c r="AC25" s="152"/>
      <c r="AD25" s="152"/>
      <c r="AE25" s="152"/>
      <c r="AF25" s="152"/>
      <c r="AG25" s="152" t="s">
        <v>140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x14ac:dyDescent="0.2">
      <c r="A26" s="165" t="s">
        <v>121</v>
      </c>
      <c r="B26" s="166" t="s">
        <v>90</v>
      </c>
      <c r="C26" s="180" t="s">
        <v>91</v>
      </c>
      <c r="D26" s="167"/>
      <c r="E26" s="168"/>
      <c r="F26" s="169"/>
      <c r="G26" s="169">
        <f>SUMIF(AG27:AG37,"&lt;&gt;NOR",G27:G37)</f>
        <v>0</v>
      </c>
      <c r="H26" s="169"/>
      <c r="I26" s="169">
        <f>SUM(I27:I37)</f>
        <v>0</v>
      </c>
      <c r="J26" s="169"/>
      <c r="K26" s="169">
        <f>SUM(K27:K37)</f>
        <v>0</v>
      </c>
      <c r="L26" s="169"/>
      <c r="M26" s="169">
        <f>SUM(M27:M37)</f>
        <v>0</v>
      </c>
      <c r="N26" s="169"/>
      <c r="O26" s="169">
        <f>SUM(O27:O37)</f>
        <v>0</v>
      </c>
      <c r="P26" s="169"/>
      <c r="Q26" s="169">
        <f>SUM(Q27:Q37)</f>
        <v>0</v>
      </c>
      <c r="R26" s="169"/>
      <c r="S26" s="169"/>
      <c r="T26" s="170"/>
      <c r="U26" s="164"/>
      <c r="V26" s="164">
        <f>SUM(V27:V37)</f>
        <v>51.75</v>
      </c>
      <c r="W26" s="164"/>
      <c r="X26" s="164"/>
      <c r="AG26" t="s">
        <v>122</v>
      </c>
    </row>
    <row r="27" spans="1:60" outlineLevel="1" x14ac:dyDescent="0.2">
      <c r="A27" s="171">
        <v>4</v>
      </c>
      <c r="B27" s="172" t="s">
        <v>148</v>
      </c>
      <c r="C27" s="181" t="s">
        <v>149</v>
      </c>
      <c r="D27" s="173" t="s">
        <v>150</v>
      </c>
      <c r="E27" s="174">
        <v>20.84836</v>
      </c>
      <c r="F27" s="175"/>
      <c r="G27" s="176">
        <f>ROUND(E27*F27,2)</f>
        <v>0</v>
      </c>
      <c r="H27" s="175"/>
      <c r="I27" s="176">
        <f>ROUND(E27*H27,2)</f>
        <v>0</v>
      </c>
      <c r="J27" s="175"/>
      <c r="K27" s="176">
        <f>ROUND(E27*J27,2)</f>
        <v>0</v>
      </c>
      <c r="L27" s="176">
        <v>21</v>
      </c>
      <c r="M27" s="176">
        <f>G27*(1+L27/100)</f>
        <v>0</v>
      </c>
      <c r="N27" s="176">
        <v>0</v>
      </c>
      <c r="O27" s="176">
        <f>ROUND(E27*N27,2)</f>
        <v>0</v>
      </c>
      <c r="P27" s="176">
        <v>0</v>
      </c>
      <c r="Q27" s="176">
        <f>ROUND(E27*P27,2)</f>
        <v>0</v>
      </c>
      <c r="R27" s="176" t="s">
        <v>126</v>
      </c>
      <c r="S27" s="176" t="s">
        <v>127</v>
      </c>
      <c r="T27" s="177" t="s">
        <v>146</v>
      </c>
      <c r="U27" s="161">
        <v>0.94199999999999995</v>
      </c>
      <c r="V27" s="161">
        <f>ROUND(E27*U27,2)</f>
        <v>19.64</v>
      </c>
      <c r="W27" s="161"/>
      <c r="X27" s="161" t="s">
        <v>129</v>
      </c>
      <c r="Y27" s="152"/>
      <c r="Z27" s="152"/>
      <c r="AA27" s="152"/>
      <c r="AB27" s="152"/>
      <c r="AC27" s="152"/>
      <c r="AD27" s="152"/>
      <c r="AE27" s="152"/>
      <c r="AF27" s="152"/>
      <c r="AG27" s="152" t="s">
        <v>130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">
      <c r="A28" s="159"/>
      <c r="B28" s="160"/>
      <c r="C28" s="241"/>
      <c r="D28" s="242"/>
      <c r="E28" s="242"/>
      <c r="F28" s="242"/>
      <c r="G28" s="242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52"/>
      <c r="Z28" s="152"/>
      <c r="AA28" s="152"/>
      <c r="AB28" s="152"/>
      <c r="AC28" s="152"/>
      <c r="AD28" s="152"/>
      <c r="AE28" s="152"/>
      <c r="AF28" s="152"/>
      <c r="AG28" s="152" t="s">
        <v>140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ht="22.5" outlineLevel="1" x14ac:dyDescent="0.2">
      <c r="A29" s="171">
        <v>5</v>
      </c>
      <c r="B29" s="172" t="s">
        <v>151</v>
      </c>
      <c r="C29" s="181" t="s">
        <v>152</v>
      </c>
      <c r="D29" s="173" t="s">
        <v>150</v>
      </c>
      <c r="E29" s="174">
        <v>208.4836</v>
      </c>
      <c r="F29" s="175"/>
      <c r="G29" s="176">
        <f>ROUND(E29*F29,2)</f>
        <v>0</v>
      </c>
      <c r="H29" s="175"/>
      <c r="I29" s="176">
        <f>ROUND(E29*H29,2)</f>
        <v>0</v>
      </c>
      <c r="J29" s="175"/>
      <c r="K29" s="176">
        <f>ROUND(E29*J29,2)</f>
        <v>0</v>
      </c>
      <c r="L29" s="176">
        <v>21</v>
      </c>
      <c r="M29" s="176">
        <f>G29*(1+L29/100)</f>
        <v>0</v>
      </c>
      <c r="N29" s="176">
        <v>0</v>
      </c>
      <c r="O29" s="176">
        <f>ROUND(E29*N29,2)</f>
        <v>0</v>
      </c>
      <c r="P29" s="176">
        <v>0</v>
      </c>
      <c r="Q29" s="176">
        <f>ROUND(E29*P29,2)</f>
        <v>0</v>
      </c>
      <c r="R29" s="176" t="s">
        <v>126</v>
      </c>
      <c r="S29" s="176" t="s">
        <v>127</v>
      </c>
      <c r="T29" s="177" t="s">
        <v>146</v>
      </c>
      <c r="U29" s="161">
        <v>0.105</v>
      </c>
      <c r="V29" s="161">
        <f>ROUND(E29*U29,2)</f>
        <v>21.89</v>
      </c>
      <c r="W29" s="161"/>
      <c r="X29" s="161" t="s">
        <v>129</v>
      </c>
      <c r="Y29" s="152"/>
      <c r="Z29" s="152"/>
      <c r="AA29" s="152"/>
      <c r="AB29" s="152"/>
      <c r="AC29" s="152"/>
      <c r="AD29" s="152"/>
      <c r="AE29" s="152"/>
      <c r="AF29" s="152"/>
      <c r="AG29" s="152" t="s">
        <v>130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241"/>
      <c r="D30" s="242"/>
      <c r="E30" s="242"/>
      <c r="F30" s="242"/>
      <c r="G30" s="242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52"/>
      <c r="Z30" s="152"/>
      <c r="AA30" s="152"/>
      <c r="AB30" s="152"/>
      <c r="AC30" s="152"/>
      <c r="AD30" s="152"/>
      <c r="AE30" s="152"/>
      <c r="AF30" s="152"/>
      <c r="AG30" s="152" t="s">
        <v>140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">
      <c r="A31" s="171">
        <v>6</v>
      </c>
      <c r="B31" s="172" t="s">
        <v>153</v>
      </c>
      <c r="C31" s="181" t="s">
        <v>154</v>
      </c>
      <c r="D31" s="173" t="s">
        <v>150</v>
      </c>
      <c r="E31" s="174">
        <v>20.84836</v>
      </c>
      <c r="F31" s="175"/>
      <c r="G31" s="176">
        <f>ROUND(E31*F31,2)</f>
        <v>0</v>
      </c>
      <c r="H31" s="175"/>
      <c r="I31" s="176">
        <f>ROUND(E31*H31,2)</f>
        <v>0</v>
      </c>
      <c r="J31" s="175"/>
      <c r="K31" s="176">
        <f>ROUND(E31*J31,2)</f>
        <v>0</v>
      </c>
      <c r="L31" s="176">
        <v>21</v>
      </c>
      <c r="M31" s="176">
        <f>G31*(1+L31/100)</f>
        <v>0</v>
      </c>
      <c r="N31" s="176">
        <v>0</v>
      </c>
      <c r="O31" s="176">
        <f>ROUND(E31*N31,2)</f>
        <v>0</v>
      </c>
      <c r="P31" s="176">
        <v>0</v>
      </c>
      <c r="Q31" s="176">
        <f>ROUND(E31*P31,2)</f>
        <v>0</v>
      </c>
      <c r="R31" s="176" t="s">
        <v>126</v>
      </c>
      <c r="S31" s="176" t="s">
        <v>127</v>
      </c>
      <c r="T31" s="177" t="s">
        <v>146</v>
      </c>
      <c r="U31" s="161">
        <v>0.49</v>
      </c>
      <c r="V31" s="161">
        <f>ROUND(E31*U31,2)</f>
        <v>10.220000000000001</v>
      </c>
      <c r="W31" s="161"/>
      <c r="X31" s="161" t="s">
        <v>155</v>
      </c>
      <c r="Y31" s="152"/>
      <c r="Z31" s="152"/>
      <c r="AA31" s="152"/>
      <c r="AB31" s="152"/>
      <c r="AC31" s="152"/>
      <c r="AD31" s="152"/>
      <c r="AE31" s="152"/>
      <c r="AF31" s="152"/>
      <c r="AG31" s="152" t="s">
        <v>156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">
      <c r="A32" s="159"/>
      <c r="B32" s="160"/>
      <c r="C32" s="239" t="s">
        <v>157</v>
      </c>
      <c r="D32" s="240"/>
      <c r="E32" s="240"/>
      <c r="F32" s="240"/>
      <c r="G32" s="240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52"/>
      <c r="Z32" s="152"/>
      <c r="AA32" s="152"/>
      <c r="AB32" s="152"/>
      <c r="AC32" s="152"/>
      <c r="AD32" s="152"/>
      <c r="AE32" s="152"/>
      <c r="AF32" s="152"/>
      <c r="AG32" s="152" t="s">
        <v>158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">
      <c r="A33" s="159"/>
      <c r="B33" s="160"/>
      <c r="C33" s="235"/>
      <c r="D33" s="236"/>
      <c r="E33" s="236"/>
      <c r="F33" s="236"/>
      <c r="G33" s="236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52"/>
      <c r="Z33" s="152"/>
      <c r="AA33" s="152"/>
      <c r="AB33" s="152"/>
      <c r="AC33" s="152"/>
      <c r="AD33" s="152"/>
      <c r="AE33" s="152"/>
      <c r="AF33" s="152"/>
      <c r="AG33" s="152" t="s">
        <v>140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71">
        <v>7</v>
      </c>
      <c r="B34" s="172" t="s">
        <v>159</v>
      </c>
      <c r="C34" s="181" t="s">
        <v>160</v>
      </c>
      <c r="D34" s="173" t="s">
        <v>150</v>
      </c>
      <c r="E34" s="174">
        <v>208.4836</v>
      </c>
      <c r="F34" s="175"/>
      <c r="G34" s="176">
        <f>ROUND(E34*F34,2)</f>
        <v>0</v>
      </c>
      <c r="H34" s="175"/>
      <c r="I34" s="176">
        <f>ROUND(E34*H34,2)</f>
        <v>0</v>
      </c>
      <c r="J34" s="175"/>
      <c r="K34" s="176">
        <f>ROUND(E34*J34,2)</f>
        <v>0</v>
      </c>
      <c r="L34" s="176">
        <v>21</v>
      </c>
      <c r="M34" s="176">
        <f>G34*(1+L34/100)</f>
        <v>0</v>
      </c>
      <c r="N34" s="176">
        <v>0</v>
      </c>
      <c r="O34" s="176">
        <f>ROUND(E34*N34,2)</f>
        <v>0</v>
      </c>
      <c r="P34" s="176">
        <v>0</v>
      </c>
      <c r="Q34" s="176">
        <f>ROUND(E34*P34,2)</f>
        <v>0</v>
      </c>
      <c r="R34" s="176" t="s">
        <v>126</v>
      </c>
      <c r="S34" s="176" t="s">
        <v>127</v>
      </c>
      <c r="T34" s="177" t="s">
        <v>146</v>
      </c>
      <c r="U34" s="161">
        <v>0</v>
      </c>
      <c r="V34" s="161">
        <f>ROUND(E34*U34,2)</f>
        <v>0</v>
      </c>
      <c r="W34" s="161"/>
      <c r="X34" s="161" t="s">
        <v>129</v>
      </c>
      <c r="Y34" s="152"/>
      <c r="Z34" s="152"/>
      <c r="AA34" s="152"/>
      <c r="AB34" s="152"/>
      <c r="AC34" s="152"/>
      <c r="AD34" s="152"/>
      <c r="AE34" s="152"/>
      <c r="AF34" s="152"/>
      <c r="AG34" s="152" t="s">
        <v>130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59"/>
      <c r="B35" s="160"/>
      <c r="C35" s="241"/>
      <c r="D35" s="242"/>
      <c r="E35" s="242"/>
      <c r="F35" s="242"/>
      <c r="G35" s="242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52"/>
      <c r="Z35" s="152"/>
      <c r="AA35" s="152"/>
      <c r="AB35" s="152"/>
      <c r="AC35" s="152"/>
      <c r="AD35" s="152"/>
      <c r="AE35" s="152"/>
      <c r="AF35" s="152"/>
      <c r="AG35" s="152" t="s">
        <v>140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">
      <c r="A36" s="171">
        <v>8</v>
      </c>
      <c r="B36" s="172" t="s">
        <v>161</v>
      </c>
      <c r="C36" s="181" t="s">
        <v>162</v>
      </c>
      <c r="D36" s="173" t="s">
        <v>150</v>
      </c>
      <c r="E36" s="174">
        <v>20.84836</v>
      </c>
      <c r="F36" s="175"/>
      <c r="G36" s="176">
        <f>ROUND(E36*F36,2)</f>
        <v>0</v>
      </c>
      <c r="H36" s="175"/>
      <c r="I36" s="176">
        <f>ROUND(E36*H36,2)</f>
        <v>0</v>
      </c>
      <c r="J36" s="175"/>
      <c r="K36" s="176">
        <f>ROUND(E36*J36,2)</f>
        <v>0</v>
      </c>
      <c r="L36" s="176">
        <v>21</v>
      </c>
      <c r="M36" s="176">
        <f>G36*(1+L36/100)</f>
        <v>0</v>
      </c>
      <c r="N36" s="176">
        <v>0</v>
      </c>
      <c r="O36" s="176">
        <f>ROUND(E36*N36,2)</f>
        <v>0</v>
      </c>
      <c r="P36" s="176">
        <v>0</v>
      </c>
      <c r="Q36" s="176">
        <f>ROUND(E36*P36,2)</f>
        <v>0</v>
      </c>
      <c r="R36" s="176" t="s">
        <v>126</v>
      </c>
      <c r="S36" s="176" t="s">
        <v>127</v>
      </c>
      <c r="T36" s="177" t="s">
        <v>146</v>
      </c>
      <c r="U36" s="161">
        <v>0</v>
      </c>
      <c r="V36" s="161">
        <f>ROUND(E36*U36,2)</f>
        <v>0</v>
      </c>
      <c r="W36" s="161"/>
      <c r="X36" s="161" t="s">
        <v>129</v>
      </c>
      <c r="Y36" s="152"/>
      <c r="Z36" s="152"/>
      <c r="AA36" s="152"/>
      <c r="AB36" s="152"/>
      <c r="AC36" s="152"/>
      <c r="AD36" s="152"/>
      <c r="AE36" s="152"/>
      <c r="AF36" s="152"/>
      <c r="AG36" s="152" t="s">
        <v>130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">
      <c r="A37" s="159"/>
      <c r="B37" s="160"/>
      <c r="C37" s="241"/>
      <c r="D37" s="242"/>
      <c r="E37" s="242"/>
      <c r="F37" s="242"/>
      <c r="G37" s="242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52"/>
      <c r="Z37" s="152"/>
      <c r="AA37" s="152"/>
      <c r="AB37" s="152"/>
      <c r="AC37" s="152"/>
      <c r="AD37" s="152"/>
      <c r="AE37" s="152"/>
      <c r="AF37" s="152"/>
      <c r="AG37" s="152" t="s">
        <v>140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x14ac:dyDescent="0.2">
      <c r="A38" s="165" t="s">
        <v>121</v>
      </c>
      <c r="B38" s="166" t="s">
        <v>64</v>
      </c>
      <c r="C38" s="180" t="s">
        <v>65</v>
      </c>
      <c r="D38" s="167"/>
      <c r="E38" s="168"/>
      <c r="F38" s="169"/>
      <c r="G38" s="169">
        <f>SUMIF(AG39:AG42,"&lt;&gt;NOR",G39:G42)</f>
        <v>0</v>
      </c>
      <c r="H38" s="169"/>
      <c r="I38" s="169">
        <f>SUM(I39:I42)</f>
        <v>0</v>
      </c>
      <c r="J38" s="169"/>
      <c r="K38" s="169">
        <f>SUM(K39:K42)</f>
        <v>0</v>
      </c>
      <c r="L38" s="169"/>
      <c r="M38" s="169">
        <f>SUM(M39:M42)</f>
        <v>0</v>
      </c>
      <c r="N38" s="169"/>
      <c r="O38" s="169">
        <f>SUM(O39:O42)</f>
        <v>0.02</v>
      </c>
      <c r="P38" s="169"/>
      <c r="Q38" s="169">
        <f>SUM(Q39:Q42)</f>
        <v>0</v>
      </c>
      <c r="R38" s="169"/>
      <c r="S38" s="169"/>
      <c r="T38" s="170"/>
      <c r="U38" s="164"/>
      <c r="V38" s="164">
        <f>SUM(V39:V42)</f>
        <v>7.32</v>
      </c>
      <c r="W38" s="164"/>
      <c r="X38" s="164"/>
      <c r="AG38" t="s">
        <v>122</v>
      </c>
    </row>
    <row r="39" spans="1:60" ht="22.5" outlineLevel="1" x14ac:dyDescent="0.2">
      <c r="A39" s="171">
        <v>9</v>
      </c>
      <c r="B39" s="172" t="s">
        <v>163</v>
      </c>
      <c r="C39" s="181" t="s">
        <v>164</v>
      </c>
      <c r="D39" s="173" t="s">
        <v>125</v>
      </c>
      <c r="E39" s="174">
        <v>104.6148</v>
      </c>
      <c r="F39" s="175"/>
      <c r="G39" s="176">
        <f>ROUND(E39*F39,2)</f>
        <v>0</v>
      </c>
      <c r="H39" s="175"/>
      <c r="I39" s="176">
        <f>ROUND(E39*H39,2)</f>
        <v>0</v>
      </c>
      <c r="J39" s="175"/>
      <c r="K39" s="176">
        <f>ROUND(E39*J39,2)</f>
        <v>0</v>
      </c>
      <c r="L39" s="176">
        <v>21</v>
      </c>
      <c r="M39" s="176">
        <f>G39*(1+L39/100)</f>
        <v>0</v>
      </c>
      <c r="N39" s="176">
        <v>2.3000000000000001E-4</v>
      </c>
      <c r="O39" s="176">
        <f>ROUND(E39*N39,2)</f>
        <v>0.02</v>
      </c>
      <c r="P39" s="176">
        <v>0</v>
      </c>
      <c r="Q39" s="176">
        <f>ROUND(E39*P39,2)</f>
        <v>0</v>
      </c>
      <c r="R39" s="176" t="s">
        <v>165</v>
      </c>
      <c r="S39" s="176" t="s">
        <v>127</v>
      </c>
      <c r="T39" s="177" t="s">
        <v>146</v>
      </c>
      <c r="U39" s="161">
        <v>7.0000000000000007E-2</v>
      </c>
      <c r="V39" s="161">
        <f>ROUND(E39*U39,2)</f>
        <v>7.32</v>
      </c>
      <c r="W39" s="161"/>
      <c r="X39" s="161" t="s">
        <v>129</v>
      </c>
      <c r="Y39" s="152"/>
      <c r="Z39" s="152"/>
      <c r="AA39" s="152"/>
      <c r="AB39" s="152"/>
      <c r="AC39" s="152"/>
      <c r="AD39" s="152"/>
      <c r="AE39" s="152"/>
      <c r="AF39" s="152"/>
      <c r="AG39" s="152" t="s">
        <v>130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59"/>
      <c r="B40" s="160"/>
      <c r="C40" s="237" t="s">
        <v>166</v>
      </c>
      <c r="D40" s="238"/>
      <c r="E40" s="238"/>
      <c r="F40" s="238"/>
      <c r="G40" s="238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52"/>
      <c r="Z40" s="152"/>
      <c r="AA40" s="152"/>
      <c r="AB40" s="152"/>
      <c r="AC40" s="152"/>
      <c r="AD40" s="152"/>
      <c r="AE40" s="152"/>
      <c r="AF40" s="152"/>
      <c r="AG40" s="152" t="s">
        <v>167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59"/>
      <c r="B41" s="160"/>
      <c r="C41" s="182" t="s">
        <v>168</v>
      </c>
      <c r="D41" s="162"/>
      <c r="E41" s="163">
        <v>104.6148</v>
      </c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52"/>
      <c r="Z41" s="152"/>
      <c r="AA41" s="152"/>
      <c r="AB41" s="152"/>
      <c r="AC41" s="152"/>
      <c r="AD41" s="152"/>
      <c r="AE41" s="152"/>
      <c r="AF41" s="152"/>
      <c r="AG41" s="152" t="s">
        <v>132</v>
      </c>
      <c r="AH41" s="152">
        <v>0</v>
      </c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59"/>
      <c r="B42" s="160"/>
      <c r="C42" s="235"/>
      <c r="D42" s="236"/>
      <c r="E42" s="236"/>
      <c r="F42" s="236"/>
      <c r="G42" s="236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52"/>
      <c r="Z42" s="152"/>
      <c r="AA42" s="152"/>
      <c r="AB42" s="152"/>
      <c r="AC42" s="152"/>
      <c r="AD42" s="152"/>
      <c r="AE42" s="152"/>
      <c r="AF42" s="152"/>
      <c r="AG42" s="152" t="s">
        <v>140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x14ac:dyDescent="0.2">
      <c r="A43" s="165" t="s">
        <v>121</v>
      </c>
      <c r="B43" s="166" t="s">
        <v>66</v>
      </c>
      <c r="C43" s="180" t="s">
        <v>67</v>
      </c>
      <c r="D43" s="167"/>
      <c r="E43" s="168"/>
      <c r="F43" s="169"/>
      <c r="G43" s="169">
        <f>SUMIF(AG44:AG64,"&lt;&gt;NOR",G44:G64)</f>
        <v>0</v>
      </c>
      <c r="H43" s="169"/>
      <c r="I43" s="169">
        <f>SUM(I44:I64)</f>
        <v>0</v>
      </c>
      <c r="J43" s="169"/>
      <c r="K43" s="169">
        <f>SUM(K44:K64)</f>
        <v>0</v>
      </c>
      <c r="L43" s="169"/>
      <c r="M43" s="169">
        <f>SUM(M44:M64)</f>
        <v>0</v>
      </c>
      <c r="N43" s="169"/>
      <c r="O43" s="169">
        <f>SUM(O44:O64)</f>
        <v>5.76</v>
      </c>
      <c r="P43" s="169"/>
      <c r="Q43" s="169">
        <f>SUM(Q44:Q64)</f>
        <v>0</v>
      </c>
      <c r="R43" s="169"/>
      <c r="S43" s="169"/>
      <c r="T43" s="170"/>
      <c r="U43" s="164"/>
      <c r="V43" s="164">
        <f>SUM(V44:V64)</f>
        <v>206.32</v>
      </c>
      <c r="W43" s="164"/>
      <c r="X43" s="164"/>
      <c r="AG43" t="s">
        <v>122</v>
      </c>
    </row>
    <row r="44" spans="1:60" outlineLevel="1" x14ac:dyDescent="0.2">
      <c r="A44" s="171">
        <v>10</v>
      </c>
      <c r="B44" s="172" t="s">
        <v>169</v>
      </c>
      <c r="C44" s="181" t="s">
        <v>170</v>
      </c>
      <c r="D44" s="173" t="s">
        <v>125</v>
      </c>
      <c r="E44" s="174">
        <v>14.683999999999999</v>
      </c>
      <c r="F44" s="175"/>
      <c r="G44" s="176">
        <f>ROUND(E44*F44,2)</f>
        <v>0</v>
      </c>
      <c r="H44" s="175"/>
      <c r="I44" s="176">
        <f>ROUND(E44*H44,2)</f>
        <v>0</v>
      </c>
      <c r="J44" s="175"/>
      <c r="K44" s="176">
        <f>ROUND(E44*J44,2)</f>
        <v>0</v>
      </c>
      <c r="L44" s="176">
        <v>21</v>
      </c>
      <c r="M44" s="176">
        <f>G44*(1+L44/100)</f>
        <v>0</v>
      </c>
      <c r="N44" s="176">
        <v>8.0000000000000007E-5</v>
      </c>
      <c r="O44" s="176">
        <f>ROUND(E44*N44,2)</f>
        <v>0</v>
      </c>
      <c r="P44" s="176">
        <v>0</v>
      </c>
      <c r="Q44" s="176">
        <f>ROUND(E44*P44,2)</f>
        <v>0</v>
      </c>
      <c r="R44" s="176" t="s">
        <v>165</v>
      </c>
      <c r="S44" s="176" t="s">
        <v>127</v>
      </c>
      <c r="T44" s="177" t="s">
        <v>128</v>
      </c>
      <c r="U44" s="161">
        <v>7.8E-2</v>
      </c>
      <c r="V44" s="161">
        <f>ROUND(E44*U44,2)</f>
        <v>1.1499999999999999</v>
      </c>
      <c r="W44" s="161"/>
      <c r="X44" s="161" t="s">
        <v>129</v>
      </c>
      <c r="Y44" s="152"/>
      <c r="Z44" s="152"/>
      <c r="AA44" s="152"/>
      <c r="AB44" s="152"/>
      <c r="AC44" s="152"/>
      <c r="AD44" s="152"/>
      <c r="AE44" s="152"/>
      <c r="AF44" s="152"/>
      <c r="AG44" s="152" t="s">
        <v>171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ht="22.5" outlineLevel="1" x14ac:dyDescent="0.2">
      <c r="A45" s="159"/>
      <c r="B45" s="160"/>
      <c r="C45" s="237" t="s">
        <v>172</v>
      </c>
      <c r="D45" s="238"/>
      <c r="E45" s="238"/>
      <c r="F45" s="238"/>
      <c r="G45" s="238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52"/>
      <c r="Z45" s="152"/>
      <c r="AA45" s="152"/>
      <c r="AB45" s="152"/>
      <c r="AC45" s="152"/>
      <c r="AD45" s="152"/>
      <c r="AE45" s="152"/>
      <c r="AF45" s="152"/>
      <c r="AG45" s="152" t="s">
        <v>167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78" t="str">
        <f>C45</f>
        <v>které se zřizují před úpravami povrchu, a obalení osazených dveřních zárubní před znečištěním při úpravách povrchu nástřikem plastických maltovin včetně pozdějšího odkrytí,</v>
      </c>
      <c r="BB45" s="152"/>
      <c r="BC45" s="152"/>
      <c r="BD45" s="152"/>
      <c r="BE45" s="152"/>
      <c r="BF45" s="152"/>
      <c r="BG45" s="152"/>
      <c r="BH45" s="152"/>
    </row>
    <row r="46" spans="1:60" outlineLevel="1" x14ac:dyDescent="0.2">
      <c r="A46" s="159"/>
      <c r="B46" s="160"/>
      <c r="C46" s="182" t="s">
        <v>173</v>
      </c>
      <c r="D46" s="162"/>
      <c r="E46" s="163">
        <v>5.1604000000000001</v>
      </c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52"/>
      <c r="Z46" s="152"/>
      <c r="AA46" s="152"/>
      <c r="AB46" s="152"/>
      <c r="AC46" s="152"/>
      <c r="AD46" s="152"/>
      <c r="AE46" s="152"/>
      <c r="AF46" s="152"/>
      <c r="AG46" s="152" t="s">
        <v>132</v>
      </c>
      <c r="AH46" s="152">
        <v>0</v>
      </c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">
      <c r="A47" s="159"/>
      <c r="B47" s="160"/>
      <c r="C47" s="182" t="s">
        <v>174</v>
      </c>
      <c r="D47" s="162"/>
      <c r="E47" s="163">
        <v>2.7606000000000002</v>
      </c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52"/>
      <c r="Z47" s="152"/>
      <c r="AA47" s="152"/>
      <c r="AB47" s="152"/>
      <c r="AC47" s="152"/>
      <c r="AD47" s="152"/>
      <c r="AE47" s="152"/>
      <c r="AF47" s="152"/>
      <c r="AG47" s="152" t="s">
        <v>132</v>
      </c>
      <c r="AH47" s="152">
        <v>0</v>
      </c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59"/>
      <c r="B48" s="160"/>
      <c r="C48" s="182" t="s">
        <v>175</v>
      </c>
      <c r="D48" s="162"/>
      <c r="E48" s="163">
        <v>1.444</v>
      </c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52"/>
      <c r="Z48" s="152"/>
      <c r="AA48" s="152"/>
      <c r="AB48" s="152"/>
      <c r="AC48" s="152"/>
      <c r="AD48" s="152"/>
      <c r="AE48" s="152"/>
      <c r="AF48" s="152"/>
      <c r="AG48" s="152" t="s">
        <v>132</v>
      </c>
      <c r="AH48" s="152">
        <v>0</v>
      </c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">
      <c r="A49" s="159"/>
      <c r="B49" s="160"/>
      <c r="C49" s="182" t="s">
        <v>176</v>
      </c>
      <c r="D49" s="162"/>
      <c r="E49" s="163">
        <v>1.7729999999999999</v>
      </c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52"/>
      <c r="Z49" s="152"/>
      <c r="AA49" s="152"/>
      <c r="AB49" s="152"/>
      <c r="AC49" s="152"/>
      <c r="AD49" s="152"/>
      <c r="AE49" s="152"/>
      <c r="AF49" s="152"/>
      <c r="AG49" s="152" t="s">
        <v>132</v>
      </c>
      <c r="AH49" s="152">
        <v>0</v>
      </c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59"/>
      <c r="B50" s="160"/>
      <c r="C50" s="182" t="s">
        <v>177</v>
      </c>
      <c r="D50" s="162"/>
      <c r="E50" s="163">
        <v>3.5459999999999998</v>
      </c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52"/>
      <c r="Z50" s="152"/>
      <c r="AA50" s="152"/>
      <c r="AB50" s="152"/>
      <c r="AC50" s="152"/>
      <c r="AD50" s="152"/>
      <c r="AE50" s="152"/>
      <c r="AF50" s="152"/>
      <c r="AG50" s="152" t="s">
        <v>132</v>
      </c>
      <c r="AH50" s="152">
        <v>0</v>
      </c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">
      <c r="A51" s="159"/>
      <c r="B51" s="160"/>
      <c r="C51" s="235"/>
      <c r="D51" s="236"/>
      <c r="E51" s="236"/>
      <c r="F51" s="236"/>
      <c r="G51" s="236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52"/>
      <c r="Z51" s="152"/>
      <c r="AA51" s="152"/>
      <c r="AB51" s="152"/>
      <c r="AC51" s="152"/>
      <c r="AD51" s="152"/>
      <c r="AE51" s="152"/>
      <c r="AF51" s="152"/>
      <c r="AG51" s="152" t="s">
        <v>140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">
      <c r="A52" s="171">
        <v>11</v>
      </c>
      <c r="B52" s="172" t="s">
        <v>178</v>
      </c>
      <c r="C52" s="181" t="s">
        <v>179</v>
      </c>
      <c r="D52" s="173" t="s">
        <v>180</v>
      </c>
      <c r="E52" s="174">
        <v>5</v>
      </c>
      <c r="F52" s="175"/>
      <c r="G52" s="176">
        <f>ROUND(E52*F52,2)</f>
        <v>0</v>
      </c>
      <c r="H52" s="175"/>
      <c r="I52" s="176">
        <f>ROUND(E52*H52,2)</f>
        <v>0</v>
      </c>
      <c r="J52" s="175"/>
      <c r="K52" s="176">
        <f>ROUND(E52*J52,2)</f>
        <v>0</v>
      </c>
      <c r="L52" s="176">
        <v>21</v>
      </c>
      <c r="M52" s="176">
        <f>G52*(1+L52/100)</f>
        <v>0</v>
      </c>
      <c r="N52" s="176">
        <v>4.3099999999999996E-3</v>
      </c>
      <c r="O52" s="176">
        <f>ROUND(E52*N52,2)</f>
        <v>0.02</v>
      </c>
      <c r="P52" s="176">
        <v>0</v>
      </c>
      <c r="Q52" s="176">
        <f>ROUND(E52*P52,2)</f>
        <v>0</v>
      </c>
      <c r="R52" s="176" t="s">
        <v>181</v>
      </c>
      <c r="S52" s="176" t="s">
        <v>127</v>
      </c>
      <c r="T52" s="177" t="s">
        <v>128</v>
      </c>
      <c r="U52" s="161">
        <v>0.18179999999999999</v>
      </c>
      <c r="V52" s="161">
        <f>ROUND(E52*U52,2)</f>
        <v>0.91</v>
      </c>
      <c r="W52" s="161"/>
      <c r="X52" s="161" t="s">
        <v>129</v>
      </c>
      <c r="Y52" s="152"/>
      <c r="Z52" s="152"/>
      <c r="AA52" s="152"/>
      <c r="AB52" s="152"/>
      <c r="AC52" s="152"/>
      <c r="AD52" s="152"/>
      <c r="AE52" s="152"/>
      <c r="AF52" s="152"/>
      <c r="AG52" s="152" t="s">
        <v>130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">
      <c r="A53" s="159"/>
      <c r="B53" s="160"/>
      <c r="C53" s="241"/>
      <c r="D53" s="242"/>
      <c r="E53" s="242"/>
      <c r="F53" s="242"/>
      <c r="G53" s="242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52"/>
      <c r="Z53" s="152"/>
      <c r="AA53" s="152"/>
      <c r="AB53" s="152"/>
      <c r="AC53" s="152"/>
      <c r="AD53" s="152"/>
      <c r="AE53" s="152"/>
      <c r="AF53" s="152"/>
      <c r="AG53" s="152" t="s">
        <v>140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ht="22.5" outlineLevel="1" x14ac:dyDescent="0.2">
      <c r="A54" s="171">
        <v>12</v>
      </c>
      <c r="B54" s="172" t="s">
        <v>182</v>
      </c>
      <c r="C54" s="181" t="s">
        <v>183</v>
      </c>
      <c r="D54" s="173" t="s">
        <v>125</v>
      </c>
      <c r="E54" s="174">
        <v>348.71600000000001</v>
      </c>
      <c r="F54" s="175"/>
      <c r="G54" s="176">
        <f>ROUND(E54*F54,2)</f>
        <v>0</v>
      </c>
      <c r="H54" s="175"/>
      <c r="I54" s="176">
        <f>ROUND(E54*H54,2)</f>
        <v>0</v>
      </c>
      <c r="J54" s="175"/>
      <c r="K54" s="176">
        <f>ROUND(E54*J54,2)</f>
        <v>0</v>
      </c>
      <c r="L54" s="176">
        <v>21</v>
      </c>
      <c r="M54" s="176">
        <f>G54*(1+L54/100)</f>
        <v>0</v>
      </c>
      <c r="N54" s="176">
        <v>1.6459999999999999E-2</v>
      </c>
      <c r="O54" s="176">
        <f>ROUND(E54*N54,2)</f>
        <v>5.74</v>
      </c>
      <c r="P54" s="176">
        <v>0</v>
      </c>
      <c r="Q54" s="176">
        <f>ROUND(E54*P54,2)</f>
        <v>0</v>
      </c>
      <c r="R54" s="176" t="s">
        <v>181</v>
      </c>
      <c r="S54" s="176" t="s">
        <v>127</v>
      </c>
      <c r="T54" s="177" t="s">
        <v>146</v>
      </c>
      <c r="U54" s="161">
        <v>0.58574999999999999</v>
      </c>
      <c r="V54" s="161">
        <f>ROUND(E54*U54,2)</f>
        <v>204.26</v>
      </c>
      <c r="W54" s="161"/>
      <c r="X54" s="161" t="s">
        <v>129</v>
      </c>
      <c r="Y54" s="152"/>
      <c r="Z54" s="152"/>
      <c r="AA54" s="152"/>
      <c r="AB54" s="152"/>
      <c r="AC54" s="152"/>
      <c r="AD54" s="152"/>
      <c r="AE54" s="152"/>
      <c r="AF54" s="152"/>
      <c r="AG54" s="152" t="s">
        <v>130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59"/>
      <c r="B55" s="160"/>
      <c r="C55" s="239" t="s">
        <v>184</v>
      </c>
      <c r="D55" s="240"/>
      <c r="E55" s="240"/>
      <c r="F55" s="240"/>
      <c r="G55" s="240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52"/>
      <c r="Z55" s="152"/>
      <c r="AA55" s="152"/>
      <c r="AB55" s="152"/>
      <c r="AC55" s="152"/>
      <c r="AD55" s="152"/>
      <c r="AE55" s="152"/>
      <c r="AF55" s="152"/>
      <c r="AG55" s="152" t="s">
        <v>158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59"/>
      <c r="B56" s="160"/>
      <c r="C56" s="182" t="s">
        <v>131</v>
      </c>
      <c r="D56" s="162"/>
      <c r="E56" s="163">
        <v>179.25</v>
      </c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52"/>
      <c r="Z56" s="152"/>
      <c r="AA56" s="152"/>
      <c r="AB56" s="152"/>
      <c r="AC56" s="152"/>
      <c r="AD56" s="152"/>
      <c r="AE56" s="152"/>
      <c r="AF56" s="152"/>
      <c r="AG56" s="152" t="s">
        <v>132</v>
      </c>
      <c r="AH56" s="152">
        <v>0</v>
      </c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">
      <c r="A57" s="159"/>
      <c r="B57" s="160"/>
      <c r="C57" s="182" t="s">
        <v>133</v>
      </c>
      <c r="D57" s="162"/>
      <c r="E57" s="163">
        <v>-5.1604000000000001</v>
      </c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52"/>
      <c r="Z57" s="152"/>
      <c r="AA57" s="152"/>
      <c r="AB57" s="152"/>
      <c r="AC57" s="152"/>
      <c r="AD57" s="152"/>
      <c r="AE57" s="152"/>
      <c r="AF57" s="152"/>
      <c r="AG57" s="152" t="s">
        <v>132</v>
      </c>
      <c r="AH57" s="152">
        <v>0</v>
      </c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">
      <c r="A58" s="159"/>
      <c r="B58" s="160"/>
      <c r="C58" s="182" t="s">
        <v>134</v>
      </c>
      <c r="D58" s="162"/>
      <c r="E58" s="163">
        <v>-2.7606000000000002</v>
      </c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52"/>
      <c r="Z58" s="152"/>
      <c r="AA58" s="152"/>
      <c r="AB58" s="152"/>
      <c r="AC58" s="152"/>
      <c r="AD58" s="152"/>
      <c r="AE58" s="152"/>
      <c r="AF58" s="152"/>
      <c r="AG58" s="152" t="s">
        <v>132</v>
      </c>
      <c r="AH58" s="152">
        <v>0</v>
      </c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">
      <c r="A59" s="159"/>
      <c r="B59" s="160"/>
      <c r="C59" s="182" t="s">
        <v>135</v>
      </c>
      <c r="D59" s="162"/>
      <c r="E59" s="163">
        <v>78.7</v>
      </c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52"/>
      <c r="Z59" s="152"/>
      <c r="AA59" s="152"/>
      <c r="AB59" s="152"/>
      <c r="AC59" s="152"/>
      <c r="AD59" s="152"/>
      <c r="AE59" s="152"/>
      <c r="AF59" s="152"/>
      <c r="AG59" s="152" t="s">
        <v>132</v>
      </c>
      <c r="AH59" s="152">
        <v>0</v>
      </c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">
      <c r="A60" s="159"/>
      <c r="B60" s="160"/>
      <c r="C60" s="182" t="s">
        <v>136</v>
      </c>
      <c r="D60" s="162"/>
      <c r="E60" s="163">
        <v>-1.444</v>
      </c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52"/>
      <c r="Z60" s="152"/>
      <c r="AA60" s="152"/>
      <c r="AB60" s="152"/>
      <c r="AC60" s="152"/>
      <c r="AD60" s="152"/>
      <c r="AE60" s="152"/>
      <c r="AF60" s="152"/>
      <c r="AG60" s="152" t="s">
        <v>132</v>
      </c>
      <c r="AH60" s="152">
        <v>0</v>
      </c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">
      <c r="A61" s="159"/>
      <c r="B61" s="160"/>
      <c r="C61" s="182" t="s">
        <v>137</v>
      </c>
      <c r="D61" s="162"/>
      <c r="E61" s="163">
        <v>-1.7729999999999999</v>
      </c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52"/>
      <c r="Z61" s="152"/>
      <c r="AA61" s="152"/>
      <c r="AB61" s="152"/>
      <c r="AC61" s="152"/>
      <c r="AD61" s="152"/>
      <c r="AE61" s="152"/>
      <c r="AF61" s="152"/>
      <c r="AG61" s="152" t="s">
        <v>132</v>
      </c>
      <c r="AH61" s="152">
        <v>0</v>
      </c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">
      <c r="A62" s="159"/>
      <c r="B62" s="160"/>
      <c r="C62" s="182" t="s">
        <v>138</v>
      </c>
      <c r="D62" s="162"/>
      <c r="E62" s="163">
        <v>105.45</v>
      </c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52"/>
      <c r="Z62" s="152"/>
      <c r="AA62" s="152"/>
      <c r="AB62" s="152"/>
      <c r="AC62" s="152"/>
      <c r="AD62" s="152"/>
      <c r="AE62" s="152"/>
      <c r="AF62" s="152"/>
      <c r="AG62" s="152" t="s">
        <v>132</v>
      </c>
      <c r="AH62" s="152">
        <v>0</v>
      </c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">
      <c r="A63" s="159"/>
      <c r="B63" s="160"/>
      <c r="C63" s="182" t="s">
        <v>139</v>
      </c>
      <c r="D63" s="162"/>
      <c r="E63" s="163">
        <v>-3.5459999999999998</v>
      </c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52"/>
      <c r="Z63" s="152"/>
      <c r="AA63" s="152"/>
      <c r="AB63" s="152"/>
      <c r="AC63" s="152"/>
      <c r="AD63" s="152"/>
      <c r="AE63" s="152"/>
      <c r="AF63" s="152"/>
      <c r="AG63" s="152" t="s">
        <v>132</v>
      </c>
      <c r="AH63" s="152">
        <v>0</v>
      </c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59"/>
      <c r="B64" s="160"/>
      <c r="C64" s="235"/>
      <c r="D64" s="236"/>
      <c r="E64" s="236"/>
      <c r="F64" s="236"/>
      <c r="G64" s="236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52"/>
      <c r="Z64" s="152"/>
      <c r="AA64" s="152"/>
      <c r="AB64" s="152"/>
      <c r="AC64" s="152"/>
      <c r="AD64" s="152"/>
      <c r="AE64" s="152"/>
      <c r="AF64" s="152"/>
      <c r="AG64" s="152" t="s">
        <v>140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x14ac:dyDescent="0.2">
      <c r="A65" s="165" t="s">
        <v>121</v>
      </c>
      <c r="B65" s="166" t="s">
        <v>70</v>
      </c>
      <c r="C65" s="180" t="s">
        <v>71</v>
      </c>
      <c r="D65" s="167"/>
      <c r="E65" s="168"/>
      <c r="F65" s="169"/>
      <c r="G65" s="169">
        <f>SUMIF(AG66:AG71,"&lt;&gt;NOR",G66:G71)</f>
        <v>0</v>
      </c>
      <c r="H65" s="169"/>
      <c r="I65" s="169">
        <f>SUM(I66:I71)</f>
        <v>0</v>
      </c>
      <c r="J65" s="169"/>
      <c r="K65" s="169">
        <f>SUM(K66:K71)</f>
        <v>0</v>
      </c>
      <c r="L65" s="169"/>
      <c r="M65" s="169">
        <f>SUM(M66:M71)</f>
        <v>0</v>
      </c>
      <c r="N65" s="169"/>
      <c r="O65" s="169">
        <f>SUM(O66:O71)</f>
        <v>2.38</v>
      </c>
      <c r="P65" s="169"/>
      <c r="Q65" s="169">
        <f>SUM(Q66:Q71)</f>
        <v>0</v>
      </c>
      <c r="R65" s="169"/>
      <c r="S65" s="169"/>
      <c r="T65" s="170"/>
      <c r="U65" s="164"/>
      <c r="V65" s="164">
        <f>SUM(V66:V71)</f>
        <v>104.51</v>
      </c>
      <c r="W65" s="164"/>
      <c r="X65" s="164"/>
      <c r="AG65" t="s">
        <v>122</v>
      </c>
    </row>
    <row r="66" spans="1:60" outlineLevel="1" x14ac:dyDescent="0.2">
      <c r="A66" s="171">
        <v>13</v>
      </c>
      <c r="B66" s="172" t="s">
        <v>185</v>
      </c>
      <c r="C66" s="181" t="s">
        <v>186</v>
      </c>
      <c r="D66" s="173" t="s">
        <v>125</v>
      </c>
      <c r="E66" s="174">
        <v>401.95</v>
      </c>
      <c r="F66" s="175"/>
      <c r="G66" s="176">
        <f>ROUND(E66*F66,2)</f>
        <v>0</v>
      </c>
      <c r="H66" s="175"/>
      <c r="I66" s="176">
        <f>ROUND(E66*H66,2)</f>
        <v>0</v>
      </c>
      <c r="J66" s="175"/>
      <c r="K66" s="176">
        <f>ROUND(E66*J66,2)</f>
        <v>0</v>
      </c>
      <c r="L66" s="176">
        <v>21</v>
      </c>
      <c r="M66" s="176">
        <f>G66*(1+L66/100)</f>
        <v>0</v>
      </c>
      <c r="N66" s="176">
        <v>5.9199999999999999E-3</v>
      </c>
      <c r="O66" s="176">
        <f>ROUND(E66*N66,2)</f>
        <v>2.38</v>
      </c>
      <c r="P66" s="176">
        <v>0</v>
      </c>
      <c r="Q66" s="176">
        <f>ROUND(E66*P66,2)</f>
        <v>0</v>
      </c>
      <c r="R66" s="176" t="s">
        <v>187</v>
      </c>
      <c r="S66" s="176" t="s">
        <v>127</v>
      </c>
      <c r="T66" s="177" t="s">
        <v>128</v>
      </c>
      <c r="U66" s="161">
        <v>0.26</v>
      </c>
      <c r="V66" s="161">
        <f>ROUND(E66*U66,2)</f>
        <v>104.51</v>
      </c>
      <c r="W66" s="161"/>
      <c r="X66" s="161" t="s">
        <v>129</v>
      </c>
      <c r="Y66" s="152"/>
      <c r="Z66" s="152"/>
      <c r="AA66" s="152"/>
      <c r="AB66" s="152"/>
      <c r="AC66" s="152"/>
      <c r="AD66" s="152"/>
      <c r="AE66" s="152"/>
      <c r="AF66" s="152"/>
      <c r="AG66" s="152" t="s">
        <v>130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59"/>
      <c r="B67" s="160"/>
      <c r="C67" s="182" t="s">
        <v>188</v>
      </c>
      <c r="D67" s="162"/>
      <c r="E67" s="163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52"/>
      <c r="Z67" s="152"/>
      <c r="AA67" s="152"/>
      <c r="AB67" s="152"/>
      <c r="AC67" s="152"/>
      <c r="AD67" s="152"/>
      <c r="AE67" s="152"/>
      <c r="AF67" s="152"/>
      <c r="AG67" s="152" t="s">
        <v>132</v>
      </c>
      <c r="AH67" s="152">
        <v>0</v>
      </c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">
      <c r="A68" s="159"/>
      <c r="B68" s="160"/>
      <c r="C68" s="182" t="s">
        <v>189</v>
      </c>
      <c r="D68" s="162"/>
      <c r="E68" s="163">
        <v>79.459999999999994</v>
      </c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61"/>
      <c r="Y68" s="152"/>
      <c r="Z68" s="152"/>
      <c r="AA68" s="152"/>
      <c r="AB68" s="152"/>
      <c r="AC68" s="152"/>
      <c r="AD68" s="152"/>
      <c r="AE68" s="152"/>
      <c r="AF68" s="152"/>
      <c r="AG68" s="152" t="s">
        <v>132</v>
      </c>
      <c r="AH68" s="152">
        <v>0</v>
      </c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">
      <c r="A69" s="159"/>
      <c r="B69" s="160"/>
      <c r="C69" s="182" t="s">
        <v>190</v>
      </c>
      <c r="D69" s="162"/>
      <c r="E69" s="163">
        <v>105.52</v>
      </c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61"/>
      <c r="Y69" s="152"/>
      <c r="Z69" s="152"/>
      <c r="AA69" s="152"/>
      <c r="AB69" s="152"/>
      <c r="AC69" s="152"/>
      <c r="AD69" s="152"/>
      <c r="AE69" s="152"/>
      <c r="AF69" s="152"/>
      <c r="AG69" s="152" t="s">
        <v>132</v>
      </c>
      <c r="AH69" s="152">
        <v>0</v>
      </c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">
      <c r="A70" s="159"/>
      <c r="B70" s="160"/>
      <c r="C70" s="182" t="s">
        <v>191</v>
      </c>
      <c r="D70" s="162"/>
      <c r="E70" s="163">
        <v>216.97</v>
      </c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61"/>
      <c r="Y70" s="152"/>
      <c r="Z70" s="152"/>
      <c r="AA70" s="152"/>
      <c r="AB70" s="152"/>
      <c r="AC70" s="152"/>
      <c r="AD70" s="152"/>
      <c r="AE70" s="152"/>
      <c r="AF70" s="152"/>
      <c r="AG70" s="152" t="s">
        <v>132</v>
      </c>
      <c r="AH70" s="152">
        <v>0</v>
      </c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">
      <c r="A71" s="159"/>
      <c r="B71" s="160"/>
      <c r="C71" s="235"/>
      <c r="D71" s="236"/>
      <c r="E71" s="236"/>
      <c r="F71" s="236"/>
      <c r="G71" s="236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61"/>
      <c r="Y71" s="152"/>
      <c r="Z71" s="152"/>
      <c r="AA71" s="152"/>
      <c r="AB71" s="152"/>
      <c r="AC71" s="152"/>
      <c r="AD71" s="152"/>
      <c r="AE71" s="152"/>
      <c r="AF71" s="152"/>
      <c r="AG71" s="152" t="s">
        <v>140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x14ac:dyDescent="0.2">
      <c r="A72" s="165" t="s">
        <v>121</v>
      </c>
      <c r="B72" s="166" t="s">
        <v>74</v>
      </c>
      <c r="C72" s="180" t="s">
        <v>75</v>
      </c>
      <c r="D72" s="167"/>
      <c r="E72" s="168"/>
      <c r="F72" s="169"/>
      <c r="G72" s="169">
        <f>SUMIF(AG73:AG75,"&lt;&gt;NOR",G73:G75)</f>
        <v>0</v>
      </c>
      <c r="H72" s="169"/>
      <c r="I72" s="169">
        <f>SUM(I73:I75)</f>
        <v>0</v>
      </c>
      <c r="J72" s="169"/>
      <c r="K72" s="169">
        <f>SUM(K73:K75)</f>
        <v>0</v>
      </c>
      <c r="L72" s="169"/>
      <c r="M72" s="169">
        <f>SUM(M73:M75)</f>
        <v>0</v>
      </c>
      <c r="N72" s="169"/>
      <c r="O72" s="169">
        <f>SUM(O73:O75)</f>
        <v>0</v>
      </c>
      <c r="P72" s="169"/>
      <c r="Q72" s="169">
        <f>SUM(Q73:Q75)</f>
        <v>0</v>
      </c>
      <c r="R72" s="169"/>
      <c r="S72" s="169"/>
      <c r="T72" s="170"/>
      <c r="U72" s="164"/>
      <c r="V72" s="164">
        <f>SUM(V73:V75)</f>
        <v>21.05</v>
      </c>
      <c r="W72" s="164"/>
      <c r="X72" s="164"/>
      <c r="AG72" t="s">
        <v>122</v>
      </c>
    </row>
    <row r="73" spans="1:60" ht="33.75" outlineLevel="1" x14ac:dyDescent="0.2">
      <c r="A73" s="171">
        <v>14</v>
      </c>
      <c r="B73" s="172" t="s">
        <v>192</v>
      </c>
      <c r="C73" s="181" t="s">
        <v>193</v>
      </c>
      <c r="D73" s="173" t="s">
        <v>150</v>
      </c>
      <c r="E73" s="174">
        <v>8.1682699999999997</v>
      </c>
      <c r="F73" s="175"/>
      <c r="G73" s="176">
        <f>ROUND(E73*F73,2)</f>
        <v>0</v>
      </c>
      <c r="H73" s="175"/>
      <c r="I73" s="176">
        <f>ROUND(E73*H73,2)</f>
        <v>0</v>
      </c>
      <c r="J73" s="175"/>
      <c r="K73" s="176">
        <f>ROUND(E73*J73,2)</f>
        <v>0</v>
      </c>
      <c r="L73" s="176">
        <v>21</v>
      </c>
      <c r="M73" s="176">
        <f>G73*(1+L73/100)</f>
        <v>0</v>
      </c>
      <c r="N73" s="176">
        <v>0</v>
      </c>
      <c r="O73" s="176">
        <f>ROUND(E73*N73,2)</f>
        <v>0</v>
      </c>
      <c r="P73" s="176">
        <v>0</v>
      </c>
      <c r="Q73" s="176">
        <f>ROUND(E73*P73,2)</f>
        <v>0</v>
      </c>
      <c r="R73" s="176" t="s">
        <v>181</v>
      </c>
      <c r="S73" s="176" t="s">
        <v>127</v>
      </c>
      <c r="T73" s="177" t="s">
        <v>146</v>
      </c>
      <c r="U73" s="161">
        <v>2.577</v>
      </c>
      <c r="V73" s="161">
        <f>ROUND(E73*U73,2)</f>
        <v>21.05</v>
      </c>
      <c r="W73" s="161"/>
      <c r="X73" s="161" t="s">
        <v>194</v>
      </c>
      <c r="Y73" s="152"/>
      <c r="Z73" s="152"/>
      <c r="AA73" s="152"/>
      <c r="AB73" s="152"/>
      <c r="AC73" s="152"/>
      <c r="AD73" s="152"/>
      <c r="AE73" s="152"/>
      <c r="AF73" s="152"/>
      <c r="AG73" s="152" t="s">
        <v>195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">
      <c r="A74" s="159"/>
      <c r="B74" s="160"/>
      <c r="C74" s="237" t="s">
        <v>196</v>
      </c>
      <c r="D74" s="238"/>
      <c r="E74" s="238"/>
      <c r="F74" s="238"/>
      <c r="G74" s="238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61"/>
      <c r="Y74" s="152"/>
      <c r="Z74" s="152"/>
      <c r="AA74" s="152"/>
      <c r="AB74" s="152"/>
      <c r="AC74" s="152"/>
      <c r="AD74" s="152"/>
      <c r="AE74" s="152"/>
      <c r="AF74" s="152"/>
      <c r="AG74" s="152" t="s">
        <v>167</v>
      </c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">
      <c r="A75" s="159"/>
      <c r="B75" s="160"/>
      <c r="C75" s="235"/>
      <c r="D75" s="236"/>
      <c r="E75" s="236"/>
      <c r="F75" s="236"/>
      <c r="G75" s="236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1"/>
      <c r="S75" s="161"/>
      <c r="T75" s="161"/>
      <c r="U75" s="161"/>
      <c r="V75" s="161"/>
      <c r="W75" s="161"/>
      <c r="X75" s="161"/>
      <c r="Y75" s="152"/>
      <c r="Z75" s="152"/>
      <c r="AA75" s="152"/>
      <c r="AB75" s="152"/>
      <c r="AC75" s="152"/>
      <c r="AD75" s="152"/>
      <c r="AE75" s="152"/>
      <c r="AF75" s="152"/>
      <c r="AG75" s="152" t="s">
        <v>140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x14ac:dyDescent="0.2">
      <c r="A76" s="165" t="s">
        <v>121</v>
      </c>
      <c r="B76" s="166" t="s">
        <v>80</v>
      </c>
      <c r="C76" s="180" t="s">
        <v>81</v>
      </c>
      <c r="D76" s="167"/>
      <c r="E76" s="168"/>
      <c r="F76" s="169"/>
      <c r="G76" s="169">
        <f>SUMIF(AG77:AG86,"&lt;&gt;NOR",G77:G86)</f>
        <v>0</v>
      </c>
      <c r="H76" s="169"/>
      <c r="I76" s="169">
        <f>SUM(I77:I86)</f>
        <v>0</v>
      </c>
      <c r="J76" s="169"/>
      <c r="K76" s="169">
        <f>SUM(K77:K86)</f>
        <v>0</v>
      </c>
      <c r="L76" s="169"/>
      <c r="M76" s="169">
        <f>SUM(M77:M86)</f>
        <v>0</v>
      </c>
      <c r="N76" s="169"/>
      <c r="O76" s="169">
        <f>SUM(O77:O86)</f>
        <v>0.02</v>
      </c>
      <c r="P76" s="169"/>
      <c r="Q76" s="169">
        <f>SUM(Q77:Q86)</f>
        <v>0.14000000000000001</v>
      </c>
      <c r="R76" s="169"/>
      <c r="S76" s="169"/>
      <c r="T76" s="170"/>
      <c r="U76" s="164"/>
      <c r="V76" s="164">
        <f>SUM(V77:V86)</f>
        <v>31.55</v>
      </c>
      <c r="W76" s="164"/>
      <c r="X76" s="164"/>
      <c r="AG76" t="s">
        <v>122</v>
      </c>
    </row>
    <row r="77" spans="1:60" ht="22.5" outlineLevel="1" x14ac:dyDescent="0.2">
      <c r="A77" s="171">
        <v>15</v>
      </c>
      <c r="B77" s="172" t="s">
        <v>197</v>
      </c>
      <c r="C77" s="181" t="s">
        <v>198</v>
      </c>
      <c r="D77" s="173" t="s">
        <v>125</v>
      </c>
      <c r="E77" s="174">
        <v>58.067999999999998</v>
      </c>
      <c r="F77" s="175"/>
      <c r="G77" s="176">
        <f>ROUND(E77*F77,2)</f>
        <v>0</v>
      </c>
      <c r="H77" s="175"/>
      <c r="I77" s="176">
        <f>ROUND(E77*H77,2)</f>
        <v>0</v>
      </c>
      <c r="J77" s="175"/>
      <c r="K77" s="176">
        <f>ROUND(E77*J77,2)</f>
        <v>0</v>
      </c>
      <c r="L77" s="176">
        <v>21</v>
      </c>
      <c r="M77" s="176">
        <f>G77*(1+L77/100)</f>
        <v>0</v>
      </c>
      <c r="N77" s="176">
        <v>0</v>
      </c>
      <c r="O77" s="176">
        <f>ROUND(E77*N77,2)</f>
        <v>0</v>
      </c>
      <c r="P77" s="176">
        <v>2.3999999999999998E-3</v>
      </c>
      <c r="Q77" s="176">
        <f>ROUND(E77*P77,2)</f>
        <v>0.14000000000000001</v>
      </c>
      <c r="R77" s="176" t="s">
        <v>199</v>
      </c>
      <c r="S77" s="176" t="s">
        <v>127</v>
      </c>
      <c r="T77" s="177" t="s">
        <v>146</v>
      </c>
      <c r="U77" s="161">
        <v>0.2</v>
      </c>
      <c r="V77" s="161">
        <f>ROUND(E77*U77,2)</f>
        <v>11.61</v>
      </c>
      <c r="W77" s="161"/>
      <c r="X77" s="161" t="s">
        <v>129</v>
      </c>
      <c r="Y77" s="152"/>
      <c r="Z77" s="152"/>
      <c r="AA77" s="152"/>
      <c r="AB77" s="152"/>
      <c r="AC77" s="152"/>
      <c r="AD77" s="152"/>
      <c r="AE77" s="152"/>
      <c r="AF77" s="152"/>
      <c r="AG77" s="152" t="s">
        <v>130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ht="22.5" outlineLevel="1" x14ac:dyDescent="0.2">
      <c r="A78" s="159"/>
      <c r="B78" s="160"/>
      <c r="C78" s="182" t="s">
        <v>200</v>
      </c>
      <c r="D78" s="162"/>
      <c r="E78" s="163">
        <v>58.067999999999998</v>
      </c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61"/>
      <c r="Y78" s="152"/>
      <c r="Z78" s="152"/>
      <c r="AA78" s="152"/>
      <c r="AB78" s="152"/>
      <c r="AC78" s="152"/>
      <c r="AD78" s="152"/>
      <c r="AE78" s="152"/>
      <c r="AF78" s="152"/>
      <c r="AG78" s="152" t="s">
        <v>132</v>
      </c>
      <c r="AH78" s="152">
        <v>0</v>
      </c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outlineLevel="1" x14ac:dyDescent="0.2">
      <c r="A79" s="159"/>
      <c r="B79" s="160"/>
      <c r="C79" s="235"/>
      <c r="D79" s="236"/>
      <c r="E79" s="236"/>
      <c r="F79" s="236"/>
      <c r="G79" s="236"/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  <c r="W79" s="161"/>
      <c r="X79" s="161"/>
      <c r="Y79" s="152"/>
      <c r="Z79" s="152"/>
      <c r="AA79" s="152"/>
      <c r="AB79" s="152"/>
      <c r="AC79" s="152"/>
      <c r="AD79" s="152"/>
      <c r="AE79" s="152"/>
      <c r="AF79" s="152"/>
      <c r="AG79" s="152" t="s">
        <v>140</v>
      </c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">
      <c r="A80" s="171">
        <v>16</v>
      </c>
      <c r="B80" s="172" t="s">
        <v>201</v>
      </c>
      <c r="C80" s="181" t="s">
        <v>202</v>
      </c>
      <c r="D80" s="173" t="s">
        <v>180</v>
      </c>
      <c r="E80" s="174">
        <v>193.56</v>
      </c>
      <c r="F80" s="175"/>
      <c r="G80" s="176">
        <f>ROUND(E80*F80,2)</f>
        <v>0</v>
      </c>
      <c r="H80" s="175"/>
      <c r="I80" s="176">
        <f>ROUND(E80*H80,2)</f>
        <v>0</v>
      </c>
      <c r="J80" s="175"/>
      <c r="K80" s="176">
        <f>ROUND(E80*J80,2)</f>
        <v>0</v>
      </c>
      <c r="L80" s="176">
        <v>21</v>
      </c>
      <c r="M80" s="176">
        <f>G80*(1+L80/100)</f>
        <v>0</v>
      </c>
      <c r="N80" s="176">
        <v>0</v>
      </c>
      <c r="O80" s="176">
        <f>ROUND(E80*N80,2)</f>
        <v>0</v>
      </c>
      <c r="P80" s="176">
        <v>0</v>
      </c>
      <c r="Q80" s="176">
        <f>ROUND(E80*P80,2)</f>
        <v>0</v>
      </c>
      <c r="R80" s="176"/>
      <c r="S80" s="176" t="s">
        <v>127</v>
      </c>
      <c r="T80" s="177" t="s">
        <v>146</v>
      </c>
      <c r="U80" s="161">
        <v>0</v>
      </c>
      <c r="V80" s="161">
        <f>ROUND(E80*U80,2)</f>
        <v>0</v>
      </c>
      <c r="W80" s="161"/>
      <c r="X80" s="161" t="s">
        <v>129</v>
      </c>
      <c r="Y80" s="152"/>
      <c r="Z80" s="152"/>
      <c r="AA80" s="152"/>
      <c r="AB80" s="152"/>
      <c r="AC80" s="152"/>
      <c r="AD80" s="152"/>
      <c r="AE80" s="152"/>
      <c r="AF80" s="152"/>
      <c r="AG80" s="152" t="s">
        <v>130</v>
      </c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ht="22.5" outlineLevel="1" x14ac:dyDescent="0.2">
      <c r="A81" s="159"/>
      <c r="B81" s="160"/>
      <c r="C81" s="182" t="s">
        <v>203</v>
      </c>
      <c r="D81" s="162"/>
      <c r="E81" s="163">
        <v>193.56</v>
      </c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61"/>
      <c r="Y81" s="152"/>
      <c r="Z81" s="152"/>
      <c r="AA81" s="152"/>
      <c r="AB81" s="152"/>
      <c r="AC81" s="152"/>
      <c r="AD81" s="152"/>
      <c r="AE81" s="152"/>
      <c r="AF81" s="152"/>
      <c r="AG81" s="152" t="s">
        <v>132</v>
      </c>
      <c r="AH81" s="152">
        <v>0</v>
      </c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outlineLevel="1" x14ac:dyDescent="0.2">
      <c r="A82" s="159"/>
      <c r="B82" s="160"/>
      <c r="C82" s="235"/>
      <c r="D82" s="236"/>
      <c r="E82" s="236"/>
      <c r="F82" s="236"/>
      <c r="G82" s="236"/>
      <c r="H82" s="161"/>
      <c r="I82" s="161"/>
      <c r="J82" s="161"/>
      <c r="K82" s="161"/>
      <c r="L82" s="161"/>
      <c r="M82" s="161"/>
      <c r="N82" s="161"/>
      <c r="O82" s="161"/>
      <c r="P82" s="161"/>
      <c r="Q82" s="161"/>
      <c r="R82" s="161"/>
      <c r="S82" s="161"/>
      <c r="T82" s="161"/>
      <c r="U82" s="161"/>
      <c r="V82" s="161"/>
      <c r="W82" s="161"/>
      <c r="X82" s="161"/>
      <c r="Y82" s="152"/>
      <c r="Z82" s="152"/>
      <c r="AA82" s="152"/>
      <c r="AB82" s="152"/>
      <c r="AC82" s="152"/>
      <c r="AD82" s="152"/>
      <c r="AE82" s="152"/>
      <c r="AF82" s="152"/>
      <c r="AG82" s="152" t="s">
        <v>140</v>
      </c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ht="22.5" outlineLevel="1" x14ac:dyDescent="0.2">
      <c r="A83" s="171">
        <v>17</v>
      </c>
      <c r="B83" s="172" t="s">
        <v>204</v>
      </c>
      <c r="C83" s="181" t="s">
        <v>205</v>
      </c>
      <c r="D83" s="173" t="s">
        <v>180</v>
      </c>
      <c r="E83" s="174">
        <v>193.56</v>
      </c>
      <c r="F83" s="175"/>
      <c r="G83" s="176">
        <f>ROUND(E83*F83,2)</f>
        <v>0</v>
      </c>
      <c r="H83" s="175"/>
      <c r="I83" s="176">
        <f>ROUND(E83*H83,2)</f>
        <v>0</v>
      </c>
      <c r="J83" s="175"/>
      <c r="K83" s="176">
        <f>ROUND(E83*J83,2)</f>
        <v>0</v>
      </c>
      <c r="L83" s="176">
        <v>21</v>
      </c>
      <c r="M83" s="176">
        <f>G83*(1+L83/100)</f>
        <v>0</v>
      </c>
      <c r="N83" s="176">
        <v>9.0000000000000006E-5</v>
      </c>
      <c r="O83" s="176">
        <f>ROUND(E83*N83,2)</f>
        <v>0.02</v>
      </c>
      <c r="P83" s="176">
        <v>0</v>
      </c>
      <c r="Q83" s="176">
        <f>ROUND(E83*P83,2)</f>
        <v>0</v>
      </c>
      <c r="R83" s="176" t="s">
        <v>206</v>
      </c>
      <c r="S83" s="176" t="s">
        <v>127</v>
      </c>
      <c r="T83" s="177" t="s">
        <v>146</v>
      </c>
      <c r="U83" s="161">
        <v>0.10299999999999999</v>
      </c>
      <c r="V83" s="161">
        <f>ROUND(E83*U83,2)</f>
        <v>19.940000000000001</v>
      </c>
      <c r="W83" s="161"/>
      <c r="X83" s="161" t="s">
        <v>129</v>
      </c>
      <c r="Y83" s="152"/>
      <c r="Z83" s="152"/>
      <c r="AA83" s="152"/>
      <c r="AB83" s="152"/>
      <c r="AC83" s="152"/>
      <c r="AD83" s="152"/>
      <c r="AE83" s="152"/>
      <c r="AF83" s="152"/>
      <c r="AG83" s="152" t="s">
        <v>130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outlineLevel="1" x14ac:dyDescent="0.2">
      <c r="A84" s="159"/>
      <c r="B84" s="160"/>
      <c r="C84" s="237" t="s">
        <v>207</v>
      </c>
      <c r="D84" s="238"/>
      <c r="E84" s="238"/>
      <c r="F84" s="238"/>
      <c r="G84" s="238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61"/>
      <c r="Y84" s="152"/>
      <c r="Z84" s="152"/>
      <c r="AA84" s="152"/>
      <c r="AB84" s="152"/>
      <c r="AC84" s="152"/>
      <c r="AD84" s="152"/>
      <c r="AE84" s="152"/>
      <c r="AF84" s="152"/>
      <c r="AG84" s="152" t="s">
        <v>167</v>
      </c>
      <c r="AH84" s="152"/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ht="22.5" outlineLevel="1" x14ac:dyDescent="0.2">
      <c r="A85" s="159"/>
      <c r="B85" s="160"/>
      <c r="C85" s="182" t="s">
        <v>203</v>
      </c>
      <c r="D85" s="162"/>
      <c r="E85" s="163">
        <v>193.56</v>
      </c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61"/>
      <c r="Y85" s="152"/>
      <c r="Z85" s="152"/>
      <c r="AA85" s="152"/>
      <c r="AB85" s="152"/>
      <c r="AC85" s="152"/>
      <c r="AD85" s="152"/>
      <c r="AE85" s="152"/>
      <c r="AF85" s="152"/>
      <c r="AG85" s="152" t="s">
        <v>132</v>
      </c>
      <c r="AH85" s="152">
        <v>0</v>
      </c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outlineLevel="1" x14ac:dyDescent="0.2">
      <c r="A86" s="159"/>
      <c r="B86" s="160"/>
      <c r="C86" s="235"/>
      <c r="D86" s="236"/>
      <c r="E86" s="236"/>
      <c r="F86" s="236"/>
      <c r="G86" s="236"/>
      <c r="H86" s="161"/>
      <c r="I86" s="161"/>
      <c r="J86" s="161"/>
      <c r="K86" s="161"/>
      <c r="L86" s="161"/>
      <c r="M86" s="161"/>
      <c r="N86" s="161"/>
      <c r="O86" s="161"/>
      <c r="P86" s="161"/>
      <c r="Q86" s="161"/>
      <c r="R86" s="161"/>
      <c r="S86" s="161"/>
      <c r="T86" s="161"/>
      <c r="U86" s="161"/>
      <c r="V86" s="161"/>
      <c r="W86" s="161"/>
      <c r="X86" s="161"/>
      <c r="Y86" s="152"/>
      <c r="Z86" s="152"/>
      <c r="AA86" s="152"/>
      <c r="AB86" s="152"/>
      <c r="AC86" s="152"/>
      <c r="AD86" s="152"/>
      <c r="AE86" s="152"/>
      <c r="AF86" s="152"/>
      <c r="AG86" s="152" t="s">
        <v>140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x14ac:dyDescent="0.2">
      <c r="A87" s="165" t="s">
        <v>121</v>
      </c>
      <c r="B87" s="166" t="s">
        <v>86</v>
      </c>
      <c r="C87" s="180" t="s">
        <v>87</v>
      </c>
      <c r="D87" s="167"/>
      <c r="E87" s="168"/>
      <c r="F87" s="169"/>
      <c r="G87" s="169">
        <f>SUMIF(AG88:AG94,"&lt;&gt;NOR",G88:G94)</f>
        <v>0</v>
      </c>
      <c r="H87" s="169"/>
      <c r="I87" s="169">
        <f>SUM(I88:I94)</f>
        <v>0</v>
      </c>
      <c r="J87" s="169"/>
      <c r="K87" s="169">
        <f>SUM(K88:K94)</f>
        <v>0</v>
      </c>
      <c r="L87" s="169"/>
      <c r="M87" s="169">
        <f>SUM(M88:M94)</f>
        <v>0</v>
      </c>
      <c r="N87" s="169"/>
      <c r="O87" s="169">
        <f>SUM(O88:O94)</f>
        <v>0.84</v>
      </c>
      <c r="P87" s="169"/>
      <c r="Q87" s="169">
        <f>SUM(Q88:Q94)</f>
        <v>0</v>
      </c>
      <c r="R87" s="169"/>
      <c r="S87" s="169"/>
      <c r="T87" s="170"/>
      <c r="U87" s="164"/>
      <c r="V87" s="164">
        <f>SUM(V88:V94)</f>
        <v>45.04</v>
      </c>
      <c r="W87" s="164"/>
      <c r="X87" s="164"/>
      <c r="AG87" t="s">
        <v>122</v>
      </c>
    </row>
    <row r="88" spans="1:60" ht="22.5" outlineLevel="1" x14ac:dyDescent="0.2">
      <c r="A88" s="171">
        <v>18</v>
      </c>
      <c r="B88" s="172" t="s">
        <v>208</v>
      </c>
      <c r="C88" s="181" t="s">
        <v>209</v>
      </c>
      <c r="D88" s="173" t="s">
        <v>125</v>
      </c>
      <c r="E88" s="174">
        <v>102.36</v>
      </c>
      <c r="F88" s="175"/>
      <c r="G88" s="176">
        <f>ROUND(E88*F88,2)</f>
        <v>0</v>
      </c>
      <c r="H88" s="175"/>
      <c r="I88" s="176">
        <f>ROUND(E88*H88,2)</f>
        <v>0</v>
      </c>
      <c r="J88" s="175"/>
      <c r="K88" s="176">
        <f>ROUND(E88*J88,2)</f>
        <v>0</v>
      </c>
      <c r="L88" s="176">
        <v>21</v>
      </c>
      <c r="M88" s="176">
        <f>G88*(1+L88/100)</f>
        <v>0</v>
      </c>
      <c r="N88" s="176">
        <v>8.1899999999999994E-3</v>
      </c>
      <c r="O88" s="176">
        <f>ROUND(E88*N88,2)</f>
        <v>0.84</v>
      </c>
      <c r="P88" s="176">
        <v>0</v>
      </c>
      <c r="Q88" s="176">
        <f>ROUND(E88*P88,2)</f>
        <v>0</v>
      </c>
      <c r="R88" s="176" t="s">
        <v>210</v>
      </c>
      <c r="S88" s="176" t="s">
        <v>127</v>
      </c>
      <c r="T88" s="177" t="s">
        <v>128</v>
      </c>
      <c r="U88" s="161">
        <v>0.44</v>
      </c>
      <c r="V88" s="161">
        <f>ROUND(E88*U88,2)</f>
        <v>45.04</v>
      </c>
      <c r="W88" s="161"/>
      <c r="X88" s="161" t="s">
        <v>129</v>
      </c>
      <c r="Y88" s="152"/>
      <c r="Z88" s="152"/>
      <c r="AA88" s="152"/>
      <c r="AB88" s="152"/>
      <c r="AC88" s="152"/>
      <c r="AD88" s="152"/>
      <c r="AE88" s="152"/>
      <c r="AF88" s="152"/>
      <c r="AG88" s="152" t="s">
        <v>130</v>
      </c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outlineLevel="1" x14ac:dyDescent="0.2">
      <c r="A89" s="159"/>
      <c r="B89" s="160"/>
      <c r="C89" s="182" t="s">
        <v>211</v>
      </c>
      <c r="D89" s="162"/>
      <c r="E89" s="163">
        <v>119.66</v>
      </c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61"/>
      <c r="Y89" s="152"/>
      <c r="Z89" s="152"/>
      <c r="AA89" s="152"/>
      <c r="AB89" s="152"/>
      <c r="AC89" s="152"/>
      <c r="AD89" s="152"/>
      <c r="AE89" s="152"/>
      <c r="AF89" s="152"/>
      <c r="AG89" s="152" t="s">
        <v>132</v>
      </c>
      <c r="AH89" s="152">
        <v>0</v>
      </c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outlineLevel="1" x14ac:dyDescent="0.2">
      <c r="A90" s="159"/>
      <c r="B90" s="160"/>
      <c r="C90" s="182" t="s">
        <v>212</v>
      </c>
      <c r="D90" s="162"/>
      <c r="E90" s="163">
        <v>-17.3</v>
      </c>
      <c r="F90" s="161"/>
      <c r="G90" s="161"/>
      <c r="H90" s="161"/>
      <c r="I90" s="161"/>
      <c r="J90" s="161"/>
      <c r="K90" s="161"/>
      <c r="L90" s="161"/>
      <c r="M90" s="161"/>
      <c r="N90" s="161"/>
      <c r="O90" s="161"/>
      <c r="P90" s="161"/>
      <c r="Q90" s="161"/>
      <c r="R90" s="161"/>
      <c r="S90" s="161"/>
      <c r="T90" s="161"/>
      <c r="U90" s="161"/>
      <c r="V90" s="161"/>
      <c r="W90" s="161"/>
      <c r="X90" s="161"/>
      <c r="Y90" s="152"/>
      <c r="Z90" s="152"/>
      <c r="AA90" s="152"/>
      <c r="AB90" s="152"/>
      <c r="AC90" s="152"/>
      <c r="AD90" s="152"/>
      <c r="AE90" s="152"/>
      <c r="AF90" s="152"/>
      <c r="AG90" s="152" t="s">
        <v>132</v>
      </c>
      <c r="AH90" s="152">
        <v>0</v>
      </c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outlineLevel="1" x14ac:dyDescent="0.2">
      <c r="A91" s="159"/>
      <c r="B91" s="160"/>
      <c r="C91" s="235"/>
      <c r="D91" s="236"/>
      <c r="E91" s="236"/>
      <c r="F91" s="236"/>
      <c r="G91" s="236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61"/>
      <c r="W91" s="161"/>
      <c r="X91" s="161"/>
      <c r="Y91" s="152"/>
      <c r="Z91" s="152"/>
      <c r="AA91" s="152"/>
      <c r="AB91" s="152"/>
      <c r="AC91" s="152"/>
      <c r="AD91" s="152"/>
      <c r="AE91" s="152"/>
      <c r="AF91" s="152"/>
      <c r="AG91" s="152" t="s">
        <v>140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outlineLevel="1" x14ac:dyDescent="0.2">
      <c r="A92" s="171">
        <v>19</v>
      </c>
      <c r="B92" s="172" t="s">
        <v>213</v>
      </c>
      <c r="C92" s="181" t="s">
        <v>214</v>
      </c>
      <c r="D92" s="173" t="s">
        <v>0</v>
      </c>
      <c r="E92" s="174">
        <v>255.9</v>
      </c>
      <c r="F92" s="175"/>
      <c r="G92" s="176">
        <f>ROUND(E92*F92,2)</f>
        <v>0</v>
      </c>
      <c r="H92" s="175"/>
      <c r="I92" s="176">
        <f>ROUND(E92*H92,2)</f>
        <v>0</v>
      </c>
      <c r="J92" s="175"/>
      <c r="K92" s="176">
        <f>ROUND(E92*J92,2)</f>
        <v>0</v>
      </c>
      <c r="L92" s="176">
        <v>21</v>
      </c>
      <c r="M92" s="176">
        <f>G92*(1+L92/100)</f>
        <v>0</v>
      </c>
      <c r="N92" s="176">
        <v>0</v>
      </c>
      <c r="O92" s="176">
        <f>ROUND(E92*N92,2)</f>
        <v>0</v>
      </c>
      <c r="P92" s="176">
        <v>0</v>
      </c>
      <c r="Q92" s="176">
        <f>ROUND(E92*P92,2)</f>
        <v>0</v>
      </c>
      <c r="R92" s="176" t="s">
        <v>210</v>
      </c>
      <c r="S92" s="176" t="s">
        <v>127</v>
      </c>
      <c r="T92" s="177" t="s">
        <v>128</v>
      </c>
      <c r="U92" s="161">
        <v>0</v>
      </c>
      <c r="V92" s="161">
        <f>ROUND(E92*U92,2)</f>
        <v>0</v>
      </c>
      <c r="W92" s="161"/>
      <c r="X92" s="161" t="s">
        <v>129</v>
      </c>
      <c r="Y92" s="152"/>
      <c r="Z92" s="152"/>
      <c r="AA92" s="152"/>
      <c r="AB92" s="152"/>
      <c r="AC92" s="152"/>
      <c r="AD92" s="152"/>
      <c r="AE92" s="152"/>
      <c r="AF92" s="152"/>
      <c r="AG92" s="152" t="s">
        <v>130</v>
      </c>
      <c r="AH92" s="152"/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">
      <c r="A93" s="159"/>
      <c r="B93" s="160"/>
      <c r="C93" s="237" t="s">
        <v>215</v>
      </c>
      <c r="D93" s="238"/>
      <c r="E93" s="238"/>
      <c r="F93" s="238"/>
      <c r="G93" s="238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61"/>
      <c r="Y93" s="152"/>
      <c r="Z93" s="152"/>
      <c r="AA93" s="152"/>
      <c r="AB93" s="152"/>
      <c r="AC93" s="152"/>
      <c r="AD93" s="152"/>
      <c r="AE93" s="152"/>
      <c r="AF93" s="152"/>
      <c r="AG93" s="152" t="s">
        <v>167</v>
      </c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outlineLevel="1" x14ac:dyDescent="0.2">
      <c r="A94" s="159"/>
      <c r="B94" s="160"/>
      <c r="C94" s="235"/>
      <c r="D94" s="236"/>
      <c r="E94" s="236"/>
      <c r="F94" s="236"/>
      <c r="G94" s="236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161"/>
      <c r="S94" s="161"/>
      <c r="T94" s="161"/>
      <c r="U94" s="161"/>
      <c r="V94" s="161"/>
      <c r="W94" s="161"/>
      <c r="X94" s="161"/>
      <c r="Y94" s="152"/>
      <c r="Z94" s="152"/>
      <c r="AA94" s="152"/>
      <c r="AB94" s="152"/>
      <c r="AC94" s="152"/>
      <c r="AD94" s="152"/>
      <c r="AE94" s="152"/>
      <c r="AF94" s="152"/>
      <c r="AG94" s="152" t="s">
        <v>140</v>
      </c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</row>
    <row r="95" spans="1:60" x14ac:dyDescent="0.2">
      <c r="A95" s="165" t="s">
        <v>121</v>
      </c>
      <c r="B95" s="166" t="s">
        <v>84</v>
      </c>
      <c r="C95" s="180" t="s">
        <v>85</v>
      </c>
      <c r="D95" s="167"/>
      <c r="E95" s="168"/>
      <c r="F95" s="169"/>
      <c r="G95" s="169">
        <f>SUMIF(AG96:AG113,"&lt;&gt;NOR",G96:G113)</f>
        <v>0</v>
      </c>
      <c r="H95" s="169"/>
      <c r="I95" s="169">
        <f>SUM(I96:I113)</f>
        <v>0</v>
      </c>
      <c r="J95" s="169"/>
      <c r="K95" s="169">
        <f>SUM(K96:K113)</f>
        <v>0</v>
      </c>
      <c r="L95" s="169"/>
      <c r="M95" s="169">
        <f>SUM(M96:M113)</f>
        <v>0</v>
      </c>
      <c r="N95" s="169"/>
      <c r="O95" s="169">
        <f>SUM(O96:O113)</f>
        <v>0.39</v>
      </c>
      <c r="P95" s="169"/>
      <c r="Q95" s="169">
        <f>SUM(Q96:Q113)</f>
        <v>0</v>
      </c>
      <c r="R95" s="169"/>
      <c r="S95" s="169"/>
      <c r="T95" s="170"/>
      <c r="U95" s="164"/>
      <c r="V95" s="164">
        <f>SUM(V96:V113)</f>
        <v>105.23</v>
      </c>
      <c r="W95" s="164"/>
      <c r="X95" s="164"/>
      <c r="AG95" t="s">
        <v>122</v>
      </c>
    </row>
    <row r="96" spans="1:60" outlineLevel="1" x14ac:dyDescent="0.2">
      <c r="A96" s="171">
        <v>20</v>
      </c>
      <c r="B96" s="172" t="s">
        <v>216</v>
      </c>
      <c r="C96" s="181" t="s">
        <v>217</v>
      </c>
      <c r="D96" s="173" t="s">
        <v>125</v>
      </c>
      <c r="E96" s="174">
        <v>102.36</v>
      </c>
      <c r="F96" s="175"/>
      <c r="G96" s="176">
        <f>ROUND(E96*F96,2)</f>
        <v>0</v>
      </c>
      <c r="H96" s="175"/>
      <c r="I96" s="176">
        <f>ROUND(E96*H96,2)</f>
        <v>0</v>
      </c>
      <c r="J96" s="175"/>
      <c r="K96" s="176">
        <f>ROUND(E96*J96,2)</f>
        <v>0</v>
      </c>
      <c r="L96" s="176">
        <v>21</v>
      </c>
      <c r="M96" s="176">
        <f>G96*(1+L96/100)</f>
        <v>0</v>
      </c>
      <c r="N96" s="176">
        <v>2.1000000000000001E-4</v>
      </c>
      <c r="O96" s="176">
        <f>ROUND(E96*N96,2)</f>
        <v>0.02</v>
      </c>
      <c r="P96" s="176">
        <v>0</v>
      </c>
      <c r="Q96" s="176">
        <f>ROUND(E96*P96,2)</f>
        <v>0</v>
      </c>
      <c r="R96" s="176" t="s">
        <v>218</v>
      </c>
      <c r="S96" s="176" t="s">
        <v>127</v>
      </c>
      <c r="T96" s="177" t="s">
        <v>128</v>
      </c>
      <c r="U96" s="161">
        <v>0.05</v>
      </c>
      <c r="V96" s="161">
        <f>ROUND(E96*U96,2)</f>
        <v>5.12</v>
      </c>
      <c r="W96" s="161"/>
      <c r="X96" s="161" t="s">
        <v>129</v>
      </c>
      <c r="Y96" s="152"/>
      <c r="Z96" s="152"/>
      <c r="AA96" s="152"/>
      <c r="AB96" s="152"/>
      <c r="AC96" s="152"/>
      <c r="AD96" s="152"/>
      <c r="AE96" s="152"/>
      <c r="AF96" s="152"/>
      <c r="AG96" s="152" t="s">
        <v>219</v>
      </c>
      <c r="AH96" s="152"/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">
      <c r="A97" s="159"/>
      <c r="B97" s="160"/>
      <c r="C97" s="182" t="s">
        <v>211</v>
      </c>
      <c r="D97" s="162"/>
      <c r="E97" s="163">
        <v>119.66</v>
      </c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61"/>
      <c r="R97" s="161"/>
      <c r="S97" s="161"/>
      <c r="T97" s="161"/>
      <c r="U97" s="161"/>
      <c r="V97" s="161"/>
      <c r="W97" s="161"/>
      <c r="X97" s="161"/>
      <c r="Y97" s="152"/>
      <c r="Z97" s="152"/>
      <c r="AA97" s="152"/>
      <c r="AB97" s="152"/>
      <c r="AC97" s="152"/>
      <c r="AD97" s="152"/>
      <c r="AE97" s="152"/>
      <c r="AF97" s="152"/>
      <c r="AG97" s="152" t="s">
        <v>132</v>
      </c>
      <c r="AH97" s="152">
        <v>0</v>
      </c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outlineLevel="1" x14ac:dyDescent="0.2">
      <c r="A98" s="159"/>
      <c r="B98" s="160"/>
      <c r="C98" s="182" t="s">
        <v>212</v>
      </c>
      <c r="D98" s="162"/>
      <c r="E98" s="163">
        <v>-17.3</v>
      </c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  <c r="W98" s="161"/>
      <c r="X98" s="161"/>
      <c r="Y98" s="152"/>
      <c r="Z98" s="152"/>
      <c r="AA98" s="152"/>
      <c r="AB98" s="152"/>
      <c r="AC98" s="152"/>
      <c r="AD98" s="152"/>
      <c r="AE98" s="152"/>
      <c r="AF98" s="152"/>
      <c r="AG98" s="152" t="s">
        <v>132</v>
      </c>
      <c r="AH98" s="152">
        <v>0</v>
      </c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</row>
    <row r="99" spans="1:60" outlineLevel="1" x14ac:dyDescent="0.2">
      <c r="A99" s="159"/>
      <c r="B99" s="160"/>
      <c r="C99" s="235"/>
      <c r="D99" s="236"/>
      <c r="E99" s="236"/>
      <c r="F99" s="236"/>
      <c r="G99" s="236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61"/>
      <c r="Y99" s="152"/>
      <c r="Z99" s="152"/>
      <c r="AA99" s="152"/>
      <c r="AB99" s="152"/>
      <c r="AC99" s="152"/>
      <c r="AD99" s="152"/>
      <c r="AE99" s="152"/>
      <c r="AF99" s="152"/>
      <c r="AG99" s="152" t="s">
        <v>140</v>
      </c>
      <c r="AH99" s="152"/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ht="22.5" outlineLevel="1" x14ac:dyDescent="0.2">
      <c r="A100" s="171">
        <v>21</v>
      </c>
      <c r="B100" s="172" t="s">
        <v>220</v>
      </c>
      <c r="C100" s="181" t="s">
        <v>221</v>
      </c>
      <c r="D100" s="173" t="s">
        <v>125</v>
      </c>
      <c r="E100" s="174">
        <v>102.36</v>
      </c>
      <c r="F100" s="175"/>
      <c r="G100" s="176">
        <f>ROUND(E100*F100,2)</f>
        <v>0</v>
      </c>
      <c r="H100" s="175"/>
      <c r="I100" s="176">
        <f>ROUND(E100*H100,2)</f>
        <v>0</v>
      </c>
      <c r="J100" s="175"/>
      <c r="K100" s="176">
        <f>ROUND(E100*J100,2)</f>
        <v>0</v>
      </c>
      <c r="L100" s="176">
        <v>21</v>
      </c>
      <c r="M100" s="176">
        <f>G100*(1+L100/100)</f>
        <v>0</v>
      </c>
      <c r="N100" s="176">
        <v>2.4299999999999999E-3</v>
      </c>
      <c r="O100" s="176">
        <f>ROUND(E100*N100,2)</f>
        <v>0.25</v>
      </c>
      <c r="P100" s="176">
        <v>0</v>
      </c>
      <c r="Q100" s="176">
        <f>ROUND(E100*P100,2)</f>
        <v>0</v>
      </c>
      <c r="R100" s="176" t="s">
        <v>218</v>
      </c>
      <c r="S100" s="176" t="s">
        <v>127</v>
      </c>
      <c r="T100" s="177" t="s">
        <v>128</v>
      </c>
      <c r="U100" s="161">
        <v>0.97799999999999998</v>
      </c>
      <c r="V100" s="161">
        <f>ROUND(E100*U100,2)</f>
        <v>100.11</v>
      </c>
      <c r="W100" s="161"/>
      <c r="X100" s="161" t="s">
        <v>129</v>
      </c>
      <c r="Y100" s="152"/>
      <c r="Z100" s="152"/>
      <c r="AA100" s="152"/>
      <c r="AB100" s="152"/>
      <c r="AC100" s="152"/>
      <c r="AD100" s="152"/>
      <c r="AE100" s="152"/>
      <c r="AF100" s="152"/>
      <c r="AG100" s="152" t="s">
        <v>219</v>
      </c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outlineLevel="1" x14ac:dyDescent="0.2">
      <c r="A101" s="159"/>
      <c r="B101" s="160"/>
      <c r="C101" s="182" t="s">
        <v>211</v>
      </c>
      <c r="D101" s="162"/>
      <c r="E101" s="163">
        <v>119.66</v>
      </c>
      <c r="F101" s="161"/>
      <c r="G101" s="161"/>
      <c r="H101" s="161"/>
      <c r="I101" s="161"/>
      <c r="J101" s="161"/>
      <c r="K101" s="16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  <c r="V101" s="161"/>
      <c r="W101" s="161"/>
      <c r="X101" s="161"/>
      <c r="Y101" s="152"/>
      <c r="Z101" s="152"/>
      <c r="AA101" s="152"/>
      <c r="AB101" s="152"/>
      <c r="AC101" s="152"/>
      <c r="AD101" s="152"/>
      <c r="AE101" s="152"/>
      <c r="AF101" s="152"/>
      <c r="AG101" s="152" t="s">
        <v>132</v>
      </c>
      <c r="AH101" s="152">
        <v>0</v>
      </c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outlineLevel="1" x14ac:dyDescent="0.2">
      <c r="A102" s="159"/>
      <c r="B102" s="160"/>
      <c r="C102" s="182" t="s">
        <v>212</v>
      </c>
      <c r="D102" s="162"/>
      <c r="E102" s="163">
        <v>-17.3</v>
      </c>
      <c r="F102" s="161"/>
      <c r="G102" s="161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61"/>
      <c r="Y102" s="152"/>
      <c r="Z102" s="152"/>
      <c r="AA102" s="152"/>
      <c r="AB102" s="152"/>
      <c r="AC102" s="152"/>
      <c r="AD102" s="152"/>
      <c r="AE102" s="152"/>
      <c r="AF102" s="152"/>
      <c r="AG102" s="152" t="s">
        <v>132</v>
      </c>
      <c r="AH102" s="152">
        <v>0</v>
      </c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</row>
    <row r="103" spans="1:60" outlineLevel="1" x14ac:dyDescent="0.2">
      <c r="A103" s="159"/>
      <c r="B103" s="160"/>
      <c r="C103" s="235"/>
      <c r="D103" s="236"/>
      <c r="E103" s="236"/>
      <c r="F103" s="236"/>
      <c r="G103" s="236"/>
      <c r="H103" s="161"/>
      <c r="I103" s="161"/>
      <c r="J103" s="161"/>
      <c r="K103" s="161"/>
      <c r="L103" s="161"/>
      <c r="M103" s="161"/>
      <c r="N103" s="161"/>
      <c r="O103" s="161"/>
      <c r="P103" s="161"/>
      <c r="Q103" s="161"/>
      <c r="R103" s="161"/>
      <c r="S103" s="161"/>
      <c r="T103" s="161"/>
      <c r="U103" s="161"/>
      <c r="V103" s="161"/>
      <c r="W103" s="161"/>
      <c r="X103" s="161"/>
      <c r="Y103" s="152"/>
      <c r="Z103" s="152"/>
      <c r="AA103" s="152"/>
      <c r="AB103" s="152"/>
      <c r="AC103" s="152"/>
      <c r="AD103" s="152"/>
      <c r="AE103" s="152"/>
      <c r="AF103" s="152"/>
      <c r="AG103" s="152" t="s">
        <v>140</v>
      </c>
      <c r="AH103" s="152"/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outlineLevel="1" x14ac:dyDescent="0.2">
      <c r="A104" s="171">
        <v>22</v>
      </c>
      <c r="B104" s="172" t="s">
        <v>222</v>
      </c>
      <c r="C104" s="181" t="s">
        <v>223</v>
      </c>
      <c r="D104" s="173" t="s">
        <v>125</v>
      </c>
      <c r="E104" s="174">
        <v>102.36</v>
      </c>
      <c r="F104" s="175"/>
      <c r="G104" s="176">
        <f>ROUND(E104*F104,2)</f>
        <v>0</v>
      </c>
      <c r="H104" s="175"/>
      <c r="I104" s="176">
        <f>ROUND(E104*H104,2)</f>
        <v>0</v>
      </c>
      <c r="J104" s="175"/>
      <c r="K104" s="176">
        <f>ROUND(E104*J104,2)</f>
        <v>0</v>
      </c>
      <c r="L104" s="176">
        <v>21</v>
      </c>
      <c r="M104" s="176">
        <f>G104*(1+L104/100)</f>
        <v>0</v>
      </c>
      <c r="N104" s="176">
        <v>1.1999999999999999E-3</v>
      </c>
      <c r="O104" s="176">
        <f>ROUND(E104*N104,2)</f>
        <v>0.12</v>
      </c>
      <c r="P104" s="176">
        <v>0</v>
      </c>
      <c r="Q104" s="176">
        <f>ROUND(E104*P104,2)</f>
        <v>0</v>
      </c>
      <c r="R104" s="176" t="s">
        <v>218</v>
      </c>
      <c r="S104" s="176" t="s">
        <v>127</v>
      </c>
      <c r="T104" s="177" t="s">
        <v>128</v>
      </c>
      <c r="U104" s="161">
        <v>0</v>
      </c>
      <c r="V104" s="161">
        <f>ROUND(E104*U104,2)</f>
        <v>0</v>
      </c>
      <c r="W104" s="161"/>
      <c r="X104" s="161" t="s">
        <v>129</v>
      </c>
      <c r="Y104" s="152"/>
      <c r="Z104" s="152"/>
      <c r="AA104" s="152"/>
      <c r="AB104" s="152"/>
      <c r="AC104" s="152"/>
      <c r="AD104" s="152"/>
      <c r="AE104" s="152"/>
      <c r="AF104" s="152"/>
      <c r="AG104" s="152" t="s">
        <v>219</v>
      </c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</row>
    <row r="105" spans="1:60" outlineLevel="1" x14ac:dyDescent="0.2">
      <c r="A105" s="159"/>
      <c r="B105" s="160"/>
      <c r="C105" s="182" t="s">
        <v>211</v>
      </c>
      <c r="D105" s="162"/>
      <c r="E105" s="163">
        <v>119.66</v>
      </c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61"/>
      <c r="Y105" s="152"/>
      <c r="Z105" s="152"/>
      <c r="AA105" s="152"/>
      <c r="AB105" s="152"/>
      <c r="AC105" s="152"/>
      <c r="AD105" s="152"/>
      <c r="AE105" s="152"/>
      <c r="AF105" s="152"/>
      <c r="AG105" s="152" t="s">
        <v>132</v>
      </c>
      <c r="AH105" s="152">
        <v>0</v>
      </c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outlineLevel="1" x14ac:dyDescent="0.2">
      <c r="A106" s="159"/>
      <c r="B106" s="160"/>
      <c r="C106" s="182" t="s">
        <v>212</v>
      </c>
      <c r="D106" s="162"/>
      <c r="E106" s="163">
        <v>-17.3</v>
      </c>
      <c r="F106" s="161"/>
      <c r="G106" s="161"/>
      <c r="H106" s="161"/>
      <c r="I106" s="161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  <c r="V106" s="161"/>
      <c r="W106" s="161"/>
      <c r="X106" s="161"/>
      <c r="Y106" s="152"/>
      <c r="Z106" s="152"/>
      <c r="AA106" s="152"/>
      <c r="AB106" s="152"/>
      <c r="AC106" s="152"/>
      <c r="AD106" s="152"/>
      <c r="AE106" s="152"/>
      <c r="AF106" s="152"/>
      <c r="AG106" s="152" t="s">
        <v>132</v>
      </c>
      <c r="AH106" s="152">
        <v>0</v>
      </c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</row>
    <row r="107" spans="1:60" outlineLevel="1" x14ac:dyDescent="0.2">
      <c r="A107" s="159"/>
      <c r="B107" s="160"/>
      <c r="C107" s="235"/>
      <c r="D107" s="236"/>
      <c r="E107" s="236"/>
      <c r="F107" s="236"/>
      <c r="G107" s="236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61"/>
      <c r="Y107" s="152"/>
      <c r="Z107" s="152"/>
      <c r="AA107" s="152"/>
      <c r="AB107" s="152"/>
      <c r="AC107" s="152"/>
      <c r="AD107" s="152"/>
      <c r="AE107" s="152"/>
      <c r="AF107" s="152"/>
      <c r="AG107" s="152" t="s">
        <v>140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ht="22.5" outlineLevel="1" x14ac:dyDescent="0.2">
      <c r="A108" s="171">
        <v>23</v>
      </c>
      <c r="B108" s="172" t="s">
        <v>224</v>
      </c>
      <c r="C108" s="181" t="s">
        <v>225</v>
      </c>
      <c r="D108" s="173" t="s">
        <v>125</v>
      </c>
      <c r="E108" s="174">
        <v>107.47799999999999</v>
      </c>
      <c r="F108" s="175"/>
      <c r="G108" s="176">
        <f>ROUND(E108*F108,2)</f>
        <v>0</v>
      </c>
      <c r="H108" s="175"/>
      <c r="I108" s="176">
        <f>ROUND(E108*H108,2)</f>
        <v>0</v>
      </c>
      <c r="J108" s="175"/>
      <c r="K108" s="176">
        <f>ROUND(E108*J108,2)</f>
        <v>0</v>
      </c>
      <c r="L108" s="176">
        <v>21</v>
      </c>
      <c r="M108" s="176">
        <f>G108*(1+L108/100)</f>
        <v>0</v>
      </c>
      <c r="N108" s="176">
        <v>0</v>
      </c>
      <c r="O108" s="176">
        <f>ROUND(E108*N108,2)</f>
        <v>0</v>
      </c>
      <c r="P108" s="176">
        <v>0</v>
      </c>
      <c r="Q108" s="176">
        <f>ROUND(E108*P108,2)</f>
        <v>0</v>
      </c>
      <c r="R108" s="176"/>
      <c r="S108" s="176" t="s">
        <v>143</v>
      </c>
      <c r="T108" s="177" t="s">
        <v>128</v>
      </c>
      <c r="U108" s="161">
        <v>0</v>
      </c>
      <c r="V108" s="161">
        <f>ROUND(E108*U108,2)</f>
        <v>0</v>
      </c>
      <c r="W108" s="161"/>
      <c r="X108" s="161" t="s">
        <v>226</v>
      </c>
      <c r="Y108" s="152"/>
      <c r="Z108" s="152"/>
      <c r="AA108" s="152"/>
      <c r="AB108" s="152"/>
      <c r="AC108" s="152"/>
      <c r="AD108" s="152"/>
      <c r="AE108" s="152"/>
      <c r="AF108" s="152"/>
      <c r="AG108" s="152" t="s">
        <v>227</v>
      </c>
      <c r="AH108" s="152"/>
      <c r="AI108" s="152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152"/>
      <c r="AT108" s="152"/>
      <c r="AU108" s="152"/>
      <c r="AV108" s="152"/>
      <c r="AW108" s="152"/>
      <c r="AX108" s="152"/>
      <c r="AY108" s="152"/>
      <c r="AZ108" s="152"/>
      <c r="BA108" s="152"/>
      <c r="BB108" s="152"/>
      <c r="BC108" s="152"/>
      <c r="BD108" s="152"/>
      <c r="BE108" s="152"/>
      <c r="BF108" s="152"/>
      <c r="BG108" s="152"/>
      <c r="BH108" s="152"/>
    </row>
    <row r="109" spans="1:60" outlineLevel="1" x14ac:dyDescent="0.2">
      <c r="A109" s="159"/>
      <c r="B109" s="160"/>
      <c r="C109" s="182" t="s">
        <v>228</v>
      </c>
      <c r="D109" s="162"/>
      <c r="E109" s="163">
        <v>107.47799999999999</v>
      </c>
      <c r="F109" s="161"/>
      <c r="G109" s="161"/>
      <c r="H109" s="161"/>
      <c r="I109" s="161"/>
      <c r="J109" s="161"/>
      <c r="K109" s="161"/>
      <c r="L109" s="161"/>
      <c r="M109" s="161"/>
      <c r="N109" s="161"/>
      <c r="O109" s="161"/>
      <c r="P109" s="161"/>
      <c r="Q109" s="161"/>
      <c r="R109" s="161"/>
      <c r="S109" s="161"/>
      <c r="T109" s="161"/>
      <c r="U109" s="161"/>
      <c r="V109" s="161"/>
      <c r="W109" s="161"/>
      <c r="X109" s="161"/>
      <c r="Y109" s="152"/>
      <c r="Z109" s="152"/>
      <c r="AA109" s="152"/>
      <c r="AB109" s="152"/>
      <c r="AC109" s="152"/>
      <c r="AD109" s="152"/>
      <c r="AE109" s="152"/>
      <c r="AF109" s="152"/>
      <c r="AG109" s="152" t="s">
        <v>132</v>
      </c>
      <c r="AH109" s="152">
        <v>0</v>
      </c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</row>
    <row r="110" spans="1:60" outlineLevel="1" x14ac:dyDescent="0.2">
      <c r="A110" s="159"/>
      <c r="B110" s="160"/>
      <c r="C110" s="235"/>
      <c r="D110" s="236"/>
      <c r="E110" s="236"/>
      <c r="F110" s="236"/>
      <c r="G110" s="236"/>
      <c r="H110" s="161"/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61"/>
      <c r="Y110" s="152"/>
      <c r="Z110" s="152"/>
      <c r="AA110" s="152"/>
      <c r="AB110" s="152"/>
      <c r="AC110" s="152"/>
      <c r="AD110" s="152"/>
      <c r="AE110" s="152"/>
      <c r="AF110" s="152"/>
      <c r="AG110" s="152" t="s">
        <v>140</v>
      </c>
      <c r="AH110" s="152"/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2"/>
      <c r="AT110" s="152"/>
      <c r="AU110" s="152"/>
      <c r="AV110" s="152"/>
      <c r="AW110" s="152"/>
      <c r="AX110" s="152"/>
      <c r="AY110" s="152"/>
      <c r="AZ110" s="152"/>
      <c r="BA110" s="152"/>
      <c r="BB110" s="152"/>
      <c r="BC110" s="152"/>
      <c r="BD110" s="152"/>
      <c r="BE110" s="152"/>
      <c r="BF110" s="152"/>
      <c r="BG110" s="152"/>
      <c r="BH110" s="152"/>
    </row>
    <row r="111" spans="1:60" outlineLevel="1" x14ac:dyDescent="0.2">
      <c r="A111" s="171">
        <v>24</v>
      </c>
      <c r="B111" s="172" t="s">
        <v>229</v>
      </c>
      <c r="C111" s="181" t="s">
        <v>230</v>
      </c>
      <c r="D111" s="173" t="s">
        <v>0</v>
      </c>
      <c r="E111" s="174">
        <v>725.22</v>
      </c>
      <c r="F111" s="175"/>
      <c r="G111" s="176">
        <f>ROUND(E111*F111,2)</f>
        <v>0</v>
      </c>
      <c r="H111" s="175"/>
      <c r="I111" s="176">
        <f>ROUND(E111*H111,2)</f>
        <v>0</v>
      </c>
      <c r="J111" s="175"/>
      <c r="K111" s="176">
        <f>ROUND(E111*J111,2)</f>
        <v>0</v>
      </c>
      <c r="L111" s="176">
        <v>21</v>
      </c>
      <c r="M111" s="176">
        <f>G111*(1+L111/100)</f>
        <v>0</v>
      </c>
      <c r="N111" s="176">
        <v>0</v>
      </c>
      <c r="O111" s="176">
        <f>ROUND(E111*N111,2)</f>
        <v>0</v>
      </c>
      <c r="P111" s="176">
        <v>0</v>
      </c>
      <c r="Q111" s="176">
        <f>ROUND(E111*P111,2)</f>
        <v>0</v>
      </c>
      <c r="R111" s="176" t="s">
        <v>218</v>
      </c>
      <c r="S111" s="176" t="s">
        <v>127</v>
      </c>
      <c r="T111" s="177" t="s">
        <v>128</v>
      </c>
      <c r="U111" s="161">
        <v>0</v>
      </c>
      <c r="V111" s="161">
        <f>ROUND(E111*U111,2)</f>
        <v>0</v>
      </c>
      <c r="W111" s="161"/>
      <c r="X111" s="161" t="s">
        <v>129</v>
      </c>
      <c r="Y111" s="152"/>
      <c r="Z111" s="152"/>
      <c r="AA111" s="152"/>
      <c r="AB111" s="152"/>
      <c r="AC111" s="152"/>
      <c r="AD111" s="152"/>
      <c r="AE111" s="152"/>
      <c r="AF111" s="152"/>
      <c r="AG111" s="152" t="s">
        <v>130</v>
      </c>
      <c r="AH111" s="152"/>
      <c r="AI111" s="152"/>
      <c r="AJ111" s="152"/>
      <c r="AK111" s="152"/>
      <c r="AL111" s="152"/>
      <c r="AM111" s="152"/>
      <c r="AN111" s="152"/>
      <c r="AO111" s="152"/>
      <c r="AP111" s="152"/>
      <c r="AQ111" s="152"/>
      <c r="AR111" s="152"/>
      <c r="AS111" s="152"/>
      <c r="AT111" s="152"/>
      <c r="AU111" s="152"/>
      <c r="AV111" s="152"/>
      <c r="AW111" s="152"/>
      <c r="AX111" s="152"/>
      <c r="AY111" s="152"/>
      <c r="AZ111" s="152"/>
      <c r="BA111" s="152"/>
      <c r="BB111" s="152"/>
      <c r="BC111" s="152"/>
      <c r="BD111" s="152"/>
      <c r="BE111" s="152"/>
      <c r="BF111" s="152"/>
      <c r="BG111" s="152"/>
      <c r="BH111" s="152"/>
    </row>
    <row r="112" spans="1:60" outlineLevel="1" x14ac:dyDescent="0.2">
      <c r="A112" s="159"/>
      <c r="B112" s="160"/>
      <c r="C112" s="237" t="s">
        <v>215</v>
      </c>
      <c r="D112" s="238"/>
      <c r="E112" s="238"/>
      <c r="F112" s="238"/>
      <c r="G112" s="238"/>
      <c r="H112" s="161"/>
      <c r="I112" s="161"/>
      <c r="J112" s="161"/>
      <c r="K112" s="161"/>
      <c r="L112" s="161"/>
      <c r="M112" s="161"/>
      <c r="N112" s="161"/>
      <c r="O112" s="161"/>
      <c r="P112" s="161"/>
      <c r="Q112" s="161"/>
      <c r="R112" s="161"/>
      <c r="S112" s="161"/>
      <c r="T112" s="161"/>
      <c r="U112" s="161"/>
      <c r="V112" s="161"/>
      <c r="W112" s="161"/>
      <c r="X112" s="161"/>
      <c r="Y112" s="152"/>
      <c r="Z112" s="152"/>
      <c r="AA112" s="152"/>
      <c r="AB112" s="152"/>
      <c r="AC112" s="152"/>
      <c r="AD112" s="152"/>
      <c r="AE112" s="152"/>
      <c r="AF112" s="152"/>
      <c r="AG112" s="152" t="s">
        <v>167</v>
      </c>
      <c r="AH112" s="152"/>
      <c r="AI112" s="152"/>
      <c r="AJ112" s="152"/>
      <c r="AK112" s="152"/>
      <c r="AL112" s="152"/>
      <c r="AM112" s="152"/>
      <c r="AN112" s="152"/>
      <c r="AO112" s="152"/>
      <c r="AP112" s="152"/>
      <c r="AQ112" s="152"/>
      <c r="AR112" s="152"/>
      <c r="AS112" s="152"/>
      <c r="AT112" s="152"/>
      <c r="AU112" s="152"/>
      <c r="AV112" s="152"/>
      <c r="AW112" s="152"/>
      <c r="AX112" s="152"/>
      <c r="AY112" s="152"/>
      <c r="AZ112" s="152"/>
      <c r="BA112" s="152"/>
      <c r="BB112" s="152"/>
      <c r="BC112" s="152"/>
      <c r="BD112" s="152"/>
      <c r="BE112" s="152"/>
      <c r="BF112" s="152"/>
      <c r="BG112" s="152"/>
      <c r="BH112" s="152"/>
    </row>
    <row r="113" spans="1:60" outlineLevel="1" x14ac:dyDescent="0.2">
      <c r="A113" s="159"/>
      <c r="B113" s="160"/>
      <c r="C113" s="235"/>
      <c r="D113" s="236"/>
      <c r="E113" s="236"/>
      <c r="F113" s="236"/>
      <c r="G113" s="236"/>
      <c r="H113" s="161"/>
      <c r="I113" s="161"/>
      <c r="J113" s="161"/>
      <c r="K113" s="161"/>
      <c r="L113" s="161"/>
      <c r="M113" s="161"/>
      <c r="N113" s="161"/>
      <c r="O113" s="161"/>
      <c r="P113" s="161"/>
      <c r="Q113" s="161"/>
      <c r="R113" s="161"/>
      <c r="S113" s="161"/>
      <c r="T113" s="161"/>
      <c r="U113" s="161"/>
      <c r="V113" s="161"/>
      <c r="W113" s="161"/>
      <c r="X113" s="161"/>
      <c r="Y113" s="152"/>
      <c r="Z113" s="152"/>
      <c r="AA113" s="152"/>
      <c r="AB113" s="152"/>
      <c r="AC113" s="152"/>
      <c r="AD113" s="152"/>
      <c r="AE113" s="152"/>
      <c r="AF113" s="152"/>
      <c r="AG113" s="152" t="s">
        <v>140</v>
      </c>
      <c r="AH113" s="152"/>
      <c r="AI113" s="152"/>
      <c r="AJ113" s="152"/>
      <c r="AK113" s="152"/>
      <c r="AL113" s="152"/>
      <c r="AM113" s="152"/>
      <c r="AN113" s="152"/>
      <c r="AO113" s="152"/>
      <c r="AP113" s="152"/>
      <c r="AQ113" s="152"/>
      <c r="AR113" s="152"/>
      <c r="AS113" s="152"/>
      <c r="AT113" s="152"/>
      <c r="AU113" s="152"/>
      <c r="AV113" s="152"/>
      <c r="AW113" s="152"/>
      <c r="AX113" s="152"/>
      <c r="AY113" s="152"/>
      <c r="AZ113" s="152"/>
      <c r="BA113" s="152"/>
      <c r="BB113" s="152"/>
      <c r="BC113" s="152"/>
      <c r="BD113" s="152"/>
      <c r="BE113" s="152"/>
      <c r="BF113" s="152"/>
      <c r="BG113" s="152"/>
      <c r="BH113" s="152"/>
    </row>
    <row r="114" spans="1:60" x14ac:dyDescent="0.2">
      <c r="A114" s="165" t="s">
        <v>121</v>
      </c>
      <c r="B114" s="166" t="s">
        <v>88</v>
      </c>
      <c r="C114" s="180" t="s">
        <v>89</v>
      </c>
      <c r="D114" s="167"/>
      <c r="E114" s="168"/>
      <c r="F114" s="169"/>
      <c r="G114" s="169">
        <f>SUMIF(AG115:AG129,"&lt;&gt;NOR",G115:G129)</f>
        <v>0</v>
      </c>
      <c r="H114" s="169"/>
      <c r="I114" s="169">
        <f>SUM(I115:I129)</f>
        <v>0</v>
      </c>
      <c r="J114" s="169"/>
      <c r="K114" s="169">
        <f>SUM(K115:K129)</f>
        <v>0</v>
      </c>
      <c r="L114" s="169"/>
      <c r="M114" s="169">
        <f>SUM(M115:M129)</f>
        <v>0</v>
      </c>
      <c r="N114" s="169"/>
      <c r="O114" s="169">
        <f>SUM(O115:O129)</f>
        <v>0.5</v>
      </c>
      <c r="P114" s="169"/>
      <c r="Q114" s="169">
        <f>SUM(Q115:Q129)</f>
        <v>0</v>
      </c>
      <c r="R114" s="169"/>
      <c r="S114" s="169"/>
      <c r="T114" s="170"/>
      <c r="U114" s="164"/>
      <c r="V114" s="164">
        <f>SUM(V115:V129)</f>
        <v>174.07999999999998</v>
      </c>
      <c r="W114" s="164"/>
      <c r="X114" s="164"/>
      <c r="AG114" t="s">
        <v>122</v>
      </c>
    </row>
    <row r="115" spans="1:60" outlineLevel="1" x14ac:dyDescent="0.2">
      <c r="A115" s="171">
        <v>25</v>
      </c>
      <c r="B115" s="172" t="s">
        <v>231</v>
      </c>
      <c r="C115" s="181" t="s">
        <v>232</v>
      </c>
      <c r="D115" s="173" t="s">
        <v>125</v>
      </c>
      <c r="E115" s="174">
        <v>722.51099999999997</v>
      </c>
      <c r="F115" s="175"/>
      <c r="G115" s="176">
        <f>ROUND(E115*F115,2)</f>
        <v>0</v>
      </c>
      <c r="H115" s="175"/>
      <c r="I115" s="176">
        <f>ROUND(E115*H115,2)</f>
        <v>0</v>
      </c>
      <c r="J115" s="175"/>
      <c r="K115" s="176">
        <f>ROUND(E115*J115,2)</f>
        <v>0</v>
      </c>
      <c r="L115" s="176">
        <v>21</v>
      </c>
      <c r="M115" s="176">
        <f>G115*(1+L115/100)</f>
        <v>0</v>
      </c>
      <c r="N115" s="176">
        <v>0</v>
      </c>
      <c r="O115" s="176">
        <f>ROUND(E115*N115,2)</f>
        <v>0</v>
      </c>
      <c r="P115" s="176">
        <v>0</v>
      </c>
      <c r="Q115" s="176">
        <f>ROUND(E115*P115,2)</f>
        <v>0</v>
      </c>
      <c r="R115" s="176" t="s">
        <v>233</v>
      </c>
      <c r="S115" s="176" t="s">
        <v>127</v>
      </c>
      <c r="T115" s="177" t="s">
        <v>146</v>
      </c>
      <c r="U115" s="161">
        <v>6.9709999999999994E-2</v>
      </c>
      <c r="V115" s="161">
        <f>ROUND(E115*U115,2)</f>
        <v>50.37</v>
      </c>
      <c r="W115" s="161"/>
      <c r="X115" s="161" t="s">
        <v>129</v>
      </c>
      <c r="Y115" s="152"/>
      <c r="Z115" s="152"/>
      <c r="AA115" s="152"/>
      <c r="AB115" s="152"/>
      <c r="AC115" s="152"/>
      <c r="AD115" s="152"/>
      <c r="AE115" s="152"/>
      <c r="AF115" s="152"/>
      <c r="AG115" s="152" t="s">
        <v>130</v>
      </c>
      <c r="AH115" s="152"/>
      <c r="AI115" s="152"/>
      <c r="AJ115" s="152"/>
      <c r="AK115" s="152"/>
      <c r="AL115" s="152"/>
      <c r="AM115" s="152"/>
      <c r="AN115" s="152"/>
      <c r="AO115" s="152"/>
      <c r="AP115" s="152"/>
      <c r="AQ115" s="152"/>
      <c r="AR115" s="152"/>
      <c r="AS115" s="152"/>
      <c r="AT115" s="152"/>
      <c r="AU115" s="152"/>
      <c r="AV115" s="152"/>
      <c r="AW115" s="152"/>
      <c r="AX115" s="152"/>
      <c r="AY115" s="152"/>
      <c r="AZ115" s="152"/>
      <c r="BA115" s="152"/>
      <c r="BB115" s="152"/>
      <c r="BC115" s="152"/>
      <c r="BD115" s="152"/>
      <c r="BE115" s="152"/>
      <c r="BF115" s="152"/>
      <c r="BG115" s="152"/>
      <c r="BH115" s="152"/>
    </row>
    <row r="116" spans="1:60" outlineLevel="1" x14ac:dyDescent="0.2">
      <c r="A116" s="159"/>
      <c r="B116" s="160"/>
      <c r="C116" s="182" t="s">
        <v>234</v>
      </c>
      <c r="D116" s="162"/>
      <c r="E116" s="163">
        <v>244.10599999999999</v>
      </c>
      <c r="F116" s="161"/>
      <c r="G116" s="161"/>
      <c r="H116" s="161"/>
      <c r="I116" s="161"/>
      <c r="J116" s="161"/>
      <c r="K116" s="161"/>
      <c r="L116" s="161"/>
      <c r="M116" s="161"/>
      <c r="N116" s="161"/>
      <c r="O116" s="161"/>
      <c r="P116" s="161"/>
      <c r="Q116" s="161"/>
      <c r="R116" s="161"/>
      <c r="S116" s="161"/>
      <c r="T116" s="161"/>
      <c r="U116" s="161"/>
      <c r="V116" s="161"/>
      <c r="W116" s="161"/>
      <c r="X116" s="161"/>
      <c r="Y116" s="152"/>
      <c r="Z116" s="152"/>
      <c r="AA116" s="152"/>
      <c r="AB116" s="152"/>
      <c r="AC116" s="152"/>
      <c r="AD116" s="152"/>
      <c r="AE116" s="152"/>
      <c r="AF116" s="152"/>
      <c r="AG116" s="152" t="s">
        <v>132</v>
      </c>
      <c r="AH116" s="152">
        <v>0</v>
      </c>
      <c r="AI116" s="152"/>
      <c r="AJ116" s="152"/>
      <c r="AK116" s="152"/>
      <c r="AL116" s="152"/>
      <c r="AM116" s="152"/>
      <c r="AN116" s="152"/>
      <c r="AO116" s="152"/>
      <c r="AP116" s="152"/>
      <c r="AQ116" s="152"/>
      <c r="AR116" s="152"/>
      <c r="AS116" s="152"/>
      <c r="AT116" s="152"/>
      <c r="AU116" s="152"/>
      <c r="AV116" s="152"/>
      <c r="AW116" s="152"/>
      <c r="AX116" s="152"/>
      <c r="AY116" s="152"/>
      <c r="AZ116" s="152"/>
      <c r="BA116" s="152"/>
      <c r="BB116" s="152"/>
      <c r="BC116" s="152"/>
      <c r="BD116" s="152"/>
      <c r="BE116" s="152"/>
      <c r="BF116" s="152"/>
      <c r="BG116" s="152"/>
      <c r="BH116" s="152"/>
    </row>
    <row r="117" spans="1:60" outlineLevel="1" x14ac:dyDescent="0.2">
      <c r="A117" s="159"/>
      <c r="B117" s="160"/>
      <c r="C117" s="182" t="s">
        <v>235</v>
      </c>
      <c r="D117" s="162"/>
      <c r="E117" s="163">
        <v>174.27500000000001</v>
      </c>
      <c r="F117" s="161"/>
      <c r="G117" s="161"/>
      <c r="H117" s="161"/>
      <c r="I117" s="161"/>
      <c r="J117" s="161"/>
      <c r="K117" s="161"/>
      <c r="L117" s="161"/>
      <c r="M117" s="161"/>
      <c r="N117" s="161"/>
      <c r="O117" s="161"/>
      <c r="P117" s="161"/>
      <c r="Q117" s="161"/>
      <c r="R117" s="161"/>
      <c r="S117" s="161"/>
      <c r="T117" s="161"/>
      <c r="U117" s="161"/>
      <c r="V117" s="161"/>
      <c r="W117" s="161"/>
      <c r="X117" s="161"/>
      <c r="Y117" s="152"/>
      <c r="Z117" s="152"/>
      <c r="AA117" s="152"/>
      <c r="AB117" s="152"/>
      <c r="AC117" s="152"/>
      <c r="AD117" s="152"/>
      <c r="AE117" s="152"/>
      <c r="AF117" s="152"/>
      <c r="AG117" s="152" t="s">
        <v>132</v>
      </c>
      <c r="AH117" s="152">
        <v>0</v>
      </c>
      <c r="AI117" s="152"/>
      <c r="AJ117" s="152"/>
      <c r="AK117" s="152"/>
      <c r="AL117" s="152"/>
      <c r="AM117" s="152"/>
      <c r="AN117" s="152"/>
      <c r="AO117" s="152"/>
      <c r="AP117" s="152"/>
      <c r="AQ117" s="152"/>
      <c r="AR117" s="152"/>
      <c r="AS117" s="152"/>
      <c r="AT117" s="152"/>
      <c r="AU117" s="152"/>
      <c r="AV117" s="152"/>
      <c r="AW117" s="152"/>
      <c r="AX117" s="152"/>
      <c r="AY117" s="152"/>
      <c r="AZ117" s="152"/>
      <c r="BA117" s="152"/>
      <c r="BB117" s="152"/>
      <c r="BC117" s="152"/>
      <c r="BD117" s="152"/>
      <c r="BE117" s="152"/>
      <c r="BF117" s="152"/>
      <c r="BG117" s="152"/>
      <c r="BH117" s="152"/>
    </row>
    <row r="118" spans="1:60" outlineLevel="1" x14ac:dyDescent="0.2">
      <c r="A118" s="159"/>
      <c r="B118" s="160"/>
      <c r="C118" s="182" t="s">
        <v>236</v>
      </c>
      <c r="D118" s="162"/>
      <c r="E118" s="163">
        <v>304.13</v>
      </c>
      <c r="F118" s="161"/>
      <c r="G118" s="161"/>
      <c r="H118" s="161"/>
      <c r="I118" s="161"/>
      <c r="J118" s="161"/>
      <c r="K118" s="161"/>
      <c r="L118" s="161"/>
      <c r="M118" s="161"/>
      <c r="N118" s="161"/>
      <c r="O118" s="161"/>
      <c r="P118" s="161"/>
      <c r="Q118" s="161"/>
      <c r="R118" s="161"/>
      <c r="S118" s="161"/>
      <c r="T118" s="161"/>
      <c r="U118" s="161"/>
      <c r="V118" s="161"/>
      <c r="W118" s="161"/>
      <c r="X118" s="161"/>
      <c r="Y118" s="152"/>
      <c r="Z118" s="152"/>
      <c r="AA118" s="152"/>
      <c r="AB118" s="152"/>
      <c r="AC118" s="152"/>
      <c r="AD118" s="152"/>
      <c r="AE118" s="152"/>
      <c r="AF118" s="152"/>
      <c r="AG118" s="152" t="s">
        <v>132</v>
      </c>
      <c r="AH118" s="152">
        <v>0</v>
      </c>
      <c r="AI118" s="152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152"/>
      <c r="AT118" s="152"/>
      <c r="AU118" s="152"/>
      <c r="AV118" s="152"/>
      <c r="AW118" s="152"/>
      <c r="AX118" s="152"/>
      <c r="AY118" s="152"/>
      <c r="AZ118" s="152"/>
      <c r="BA118" s="152"/>
      <c r="BB118" s="152"/>
      <c r="BC118" s="152"/>
      <c r="BD118" s="152"/>
      <c r="BE118" s="152"/>
      <c r="BF118" s="152"/>
      <c r="BG118" s="152"/>
      <c r="BH118" s="152"/>
    </row>
    <row r="119" spans="1:60" outlineLevel="1" x14ac:dyDescent="0.2">
      <c r="A119" s="159"/>
      <c r="B119" s="160"/>
      <c r="C119" s="235"/>
      <c r="D119" s="236"/>
      <c r="E119" s="236"/>
      <c r="F119" s="236"/>
      <c r="G119" s="236"/>
      <c r="H119" s="161"/>
      <c r="I119" s="161"/>
      <c r="J119" s="161"/>
      <c r="K119" s="161"/>
      <c r="L119" s="161"/>
      <c r="M119" s="161"/>
      <c r="N119" s="161"/>
      <c r="O119" s="161"/>
      <c r="P119" s="161"/>
      <c r="Q119" s="161"/>
      <c r="R119" s="161"/>
      <c r="S119" s="161"/>
      <c r="T119" s="161"/>
      <c r="U119" s="161"/>
      <c r="V119" s="161"/>
      <c r="W119" s="161"/>
      <c r="X119" s="161"/>
      <c r="Y119" s="152"/>
      <c r="Z119" s="152"/>
      <c r="AA119" s="152"/>
      <c r="AB119" s="152"/>
      <c r="AC119" s="152"/>
      <c r="AD119" s="152"/>
      <c r="AE119" s="152"/>
      <c r="AF119" s="152"/>
      <c r="AG119" s="152" t="s">
        <v>140</v>
      </c>
      <c r="AH119" s="152"/>
      <c r="AI119" s="152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152"/>
      <c r="AT119" s="152"/>
      <c r="AU119" s="152"/>
      <c r="AV119" s="152"/>
      <c r="AW119" s="152"/>
      <c r="AX119" s="152"/>
      <c r="AY119" s="152"/>
      <c r="AZ119" s="152"/>
      <c r="BA119" s="152"/>
      <c r="BB119" s="152"/>
      <c r="BC119" s="152"/>
      <c r="BD119" s="152"/>
      <c r="BE119" s="152"/>
      <c r="BF119" s="152"/>
      <c r="BG119" s="152"/>
      <c r="BH119" s="152"/>
    </row>
    <row r="120" spans="1:60" outlineLevel="1" x14ac:dyDescent="0.2">
      <c r="A120" s="171">
        <v>26</v>
      </c>
      <c r="B120" s="172" t="s">
        <v>237</v>
      </c>
      <c r="C120" s="181" t="s">
        <v>238</v>
      </c>
      <c r="D120" s="173" t="s">
        <v>125</v>
      </c>
      <c r="E120" s="174">
        <v>722.51099999999997</v>
      </c>
      <c r="F120" s="175"/>
      <c r="G120" s="176">
        <f>ROUND(E120*F120,2)</f>
        <v>0</v>
      </c>
      <c r="H120" s="175"/>
      <c r="I120" s="176">
        <f>ROUND(E120*H120,2)</f>
        <v>0</v>
      </c>
      <c r="J120" s="175"/>
      <c r="K120" s="176">
        <f>ROUND(E120*J120,2)</f>
        <v>0</v>
      </c>
      <c r="L120" s="176">
        <v>21</v>
      </c>
      <c r="M120" s="176">
        <f>G120*(1+L120/100)</f>
        <v>0</v>
      </c>
      <c r="N120" s="176">
        <v>5.0000000000000002E-5</v>
      </c>
      <c r="O120" s="176">
        <f>ROUND(E120*N120,2)</f>
        <v>0.04</v>
      </c>
      <c r="P120" s="176">
        <v>0</v>
      </c>
      <c r="Q120" s="176">
        <f>ROUND(E120*P120,2)</f>
        <v>0</v>
      </c>
      <c r="R120" s="176" t="s">
        <v>233</v>
      </c>
      <c r="S120" s="176" t="s">
        <v>127</v>
      </c>
      <c r="T120" s="177" t="s">
        <v>128</v>
      </c>
      <c r="U120" s="161">
        <v>3.2480000000000002E-2</v>
      </c>
      <c r="V120" s="161">
        <f>ROUND(E120*U120,2)</f>
        <v>23.47</v>
      </c>
      <c r="W120" s="161"/>
      <c r="X120" s="161" t="s">
        <v>129</v>
      </c>
      <c r="Y120" s="152"/>
      <c r="Z120" s="152"/>
      <c r="AA120" s="152"/>
      <c r="AB120" s="152"/>
      <c r="AC120" s="152"/>
      <c r="AD120" s="152"/>
      <c r="AE120" s="152"/>
      <c r="AF120" s="152"/>
      <c r="AG120" s="152" t="s">
        <v>130</v>
      </c>
      <c r="AH120" s="152"/>
      <c r="AI120" s="152"/>
      <c r="AJ120" s="152"/>
      <c r="AK120" s="152"/>
      <c r="AL120" s="152"/>
      <c r="AM120" s="152"/>
      <c r="AN120" s="152"/>
      <c r="AO120" s="152"/>
      <c r="AP120" s="152"/>
      <c r="AQ120" s="152"/>
      <c r="AR120" s="152"/>
      <c r="AS120" s="152"/>
      <c r="AT120" s="152"/>
      <c r="AU120" s="152"/>
      <c r="AV120" s="152"/>
      <c r="AW120" s="152"/>
      <c r="AX120" s="152"/>
      <c r="AY120" s="152"/>
      <c r="AZ120" s="152"/>
      <c r="BA120" s="152"/>
      <c r="BB120" s="152"/>
      <c r="BC120" s="152"/>
      <c r="BD120" s="152"/>
      <c r="BE120" s="152"/>
      <c r="BF120" s="152"/>
      <c r="BG120" s="152"/>
      <c r="BH120" s="152"/>
    </row>
    <row r="121" spans="1:60" outlineLevel="1" x14ac:dyDescent="0.2">
      <c r="A121" s="159"/>
      <c r="B121" s="160"/>
      <c r="C121" s="182" t="s">
        <v>234</v>
      </c>
      <c r="D121" s="162"/>
      <c r="E121" s="163">
        <v>244.10599999999999</v>
      </c>
      <c r="F121" s="161"/>
      <c r="G121" s="161"/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61"/>
      <c r="Y121" s="152"/>
      <c r="Z121" s="152"/>
      <c r="AA121" s="152"/>
      <c r="AB121" s="152"/>
      <c r="AC121" s="152"/>
      <c r="AD121" s="152"/>
      <c r="AE121" s="152"/>
      <c r="AF121" s="152"/>
      <c r="AG121" s="152" t="s">
        <v>132</v>
      </c>
      <c r="AH121" s="152">
        <v>0</v>
      </c>
      <c r="AI121" s="152"/>
      <c r="AJ121" s="152"/>
      <c r="AK121" s="152"/>
      <c r="AL121" s="152"/>
      <c r="AM121" s="152"/>
      <c r="AN121" s="152"/>
      <c r="AO121" s="152"/>
      <c r="AP121" s="152"/>
      <c r="AQ121" s="152"/>
      <c r="AR121" s="152"/>
      <c r="AS121" s="152"/>
      <c r="AT121" s="152"/>
      <c r="AU121" s="152"/>
      <c r="AV121" s="152"/>
      <c r="AW121" s="152"/>
      <c r="AX121" s="152"/>
      <c r="AY121" s="152"/>
      <c r="AZ121" s="152"/>
      <c r="BA121" s="152"/>
      <c r="BB121" s="152"/>
      <c r="BC121" s="152"/>
      <c r="BD121" s="152"/>
      <c r="BE121" s="152"/>
      <c r="BF121" s="152"/>
      <c r="BG121" s="152"/>
      <c r="BH121" s="152"/>
    </row>
    <row r="122" spans="1:60" outlineLevel="1" x14ac:dyDescent="0.2">
      <c r="A122" s="159"/>
      <c r="B122" s="160"/>
      <c r="C122" s="182" t="s">
        <v>235</v>
      </c>
      <c r="D122" s="162"/>
      <c r="E122" s="163">
        <v>174.27500000000001</v>
      </c>
      <c r="F122" s="161"/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61"/>
      <c r="R122" s="161"/>
      <c r="S122" s="161"/>
      <c r="T122" s="161"/>
      <c r="U122" s="161"/>
      <c r="V122" s="161"/>
      <c r="W122" s="161"/>
      <c r="X122" s="161"/>
      <c r="Y122" s="152"/>
      <c r="Z122" s="152"/>
      <c r="AA122" s="152"/>
      <c r="AB122" s="152"/>
      <c r="AC122" s="152"/>
      <c r="AD122" s="152"/>
      <c r="AE122" s="152"/>
      <c r="AF122" s="152"/>
      <c r="AG122" s="152" t="s">
        <v>132</v>
      </c>
      <c r="AH122" s="152">
        <v>0</v>
      </c>
      <c r="AI122" s="152"/>
      <c r="AJ122" s="152"/>
      <c r="AK122" s="152"/>
      <c r="AL122" s="152"/>
      <c r="AM122" s="152"/>
      <c r="AN122" s="152"/>
      <c r="AO122" s="152"/>
      <c r="AP122" s="152"/>
      <c r="AQ122" s="152"/>
      <c r="AR122" s="152"/>
      <c r="AS122" s="152"/>
      <c r="AT122" s="152"/>
      <c r="AU122" s="152"/>
      <c r="AV122" s="152"/>
      <c r="AW122" s="152"/>
      <c r="AX122" s="152"/>
      <c r="AY122" s="152"/>
      <c r="AZ122" s="152"/>
      <c r="BA122" s="152"/>
      <c r="BB122" s="152"/>
      <c r="BC122" s="152"/>
      <c r="BD122" s="152"/>
      <c r="BE122" s="152"/>
      <c r="BF122" s="152"/>
      <c r="BG122" s="152"/>
      <c r="BH122" s="152"/>
    </row>
    <row r="123" spans="1:60" outlineLevel="1" x14ac:dyDescent="0.2">
      <c r="A123" s="159"/>
      <c r="B123" s="160"/>
      <c r="C123" s="182" t="s">
        <v>236</v>
      </c>
      <c r="D123" s="162"/>
      <c r="E123" s="163">
        <v>304.13</v>
      </c>
      <c r="F123" s="161"/>
      <c r="G123" s="161"/>
      <c r="H123" s="161"/>
      <c r="I123" s="161"/>
      <c r="J123" s="161"/>
      <c r="K123" s="161"/>
      <c r="L123" s="161"/>
      <c r="M123" s="161"/>
      <c r="N123" s="161"/>
      <c r="O123" s="161"/>
      <c r="P123" s="161"/>
      <c r="Q123" s="161"/>
      <c r="R123" s="161"/>
      <c r="S123" s="161"/>
      <c r="T123" s="161"/>
      <c r="U123" s="161"/>
      <c r="V123" s="161"/>
      <c r="W123" s="161"/>
      <c r="X123" s="161"/>
      <c r="Y123" s="152"/>
      <c r="Z123" s="152"/>
      <c r="AA123" s="152"/>
      <c r="AB123" s="152"/>
      <c r="AC123" s="152"/>
      <c r="AD123" s="152"/>
      <c r="AE123" s="152"/>
      <c r="AF123" s="152"/>
      <c r="AG123" s="152" t="s">
        <v>132</v>
      </c>
      <c r="AH123" s="152">
        <v>0</v>
      </c>
      <c r="AI123" s="152"/>
      <c r="AJ123" s="152"/>
      <c r="AK123" s="152"/>
      <c r="AL123" s="152"/>
      <c r="AM123" s="152"/>
      <c r="AN123" s="152"/>
      <c r="AO123" s="152"/>
      <c r="AP123" s="152"/>
      <c r="AQ123" s="152"/>
      <c r="AR123" s="152"/>
      <c r="AS123" s="152"/>
      <c r="AT123" s="152"/>
      <c r="AU123" s="152"/>
      <c r="AV123" s="152"/>
      <c r="AW123" s="152"/>
      <c r="AX123" s="152"/>
      <c r="AY123" s="152"/>
      <c r="AZ123" s="152"/>
      <c r="BA123" s="152"/>
      <c r="BB123" s="152"/>
      <c r="BC123" s="152"/>
      <c r="BD123" s="152"/>
      <c r="BE123" s="152"/>
      <c r="BF123" s="152"/>
      <c r="BG123" s="152"/>
      <c r="BH123" s="152"/>
    </row>
    <row r="124" spans="1:60" outlineLevel="1" x14ac:dyDescent="0.2">
      <c r="A124" s="159"/>
      <c r="B124" s="160"/>
      <c r="C124" s="235"/>
      <c r="D124" s="236"/>
      <c r="E124" s="236"/>
      <c r="F124" s="236"/>
      <c r="G124" s="236"/>
      <c r="H124" s="161"/>
      <c r="I124" s="161"/>
      <c r="J124" s="161"/>
      <c r="K124" s="161"/>
      <c r="L124" s="161"/>
      <c r="M124" s="161"/>
      <c r="N124" s="161"/>
      <c r="O124" s="161"/>
      <c r="P124" s="161"/>
      <c r="Q124" s="161"/>
      <c r="R124" s="161"/>
      <c r="S124" s="161"/>
      <c r="T124" s="161"/>
      <c r="U124" s="161"/>
      <c r="V124" s="161"/>
      <c r="W124" s="161"/>
      <c r="X124" s="161"/>
      <c r="Y124" s="152"/>
      <c r="Z124" s="152"/>
      <c r="AA124" s="152"/>
      <c r="AB124" s="152"/>
      <c r="AC124" s="152"/>
      <c r="AD124" s="152"/>
      <c r="AE124" s="152"/>
      <c r="AF124" s="152"/>
      <c r="AG124" s="152" t="s">
        <v>140</v>
      </c>
      <c r="AH124" s="152"/>
      <c r="AI124" s="152"/>
      <c r="AJ124" s="152"/>
      <c r="AK124" s="152"/>
      <c r="AL124" s="152"/>
      <c r="AM124" s="152"/>
      <c r="AN124" s="152"/>
      <c r="AO124" s="152"/>
      <c r="AP124" s="152"/>
      <c r="AQ124" s="152"/>
      <c r="AR124" s="152"/>
      <c r="AS124" s="152"/>
      <c r="AT124" s="152"/>
      <c r="AU124" s="152"/>
      <c r="AV124" s="152"/>
      <c r="AW124" s="152"/>
      <c r="AX124" s="152"/>
      <c r="AY124" s="152"/>
      <c r="AZ124" s="152"/>
      <c r="BA124" s="152"/>
      <c r="BB124" s="152"/>
      <c r="BC124" s="152"/>
      <c r="BD124" s="152"/>
      <c r="BE124" s="152"/>
      <c r="BF124" s="152"/>
      <c r="BG124" s="152"/>
      <c r="BH124" s="152"/>
    </row>
    <row r="125" spans="1:60" ht="22.5" outlineLevel="1" x14ac:dyDescent="0.2">
      <c r="A125" s="171">
        <v>27</v>
      </c>
      <c r="B125" s="172" t="s">
        <v>239</v>
      </c>
      <c r="C125" s="181" t="s">
        <v>240</v>
      </c>
      <c r="D125" s="173" t="s">
        <v>125</v>
      </c>
      <c r="E125" s="174">
        <v>722.51099999999997</v>
      </c>
      <c r="F125" s="175"/>
      <c r="G125" s="176">
        <f>ROUND(E125*F125,2)</f>
        <v>0</v>
      </c>
      <c r="H125" s="175"/>
      <c r="I125" s="176">
        <f>ROUND(E125*H125,2)</f>
        <v>0</v>
      </c>
      <c r="J125" s="175"/>
      <c r="K125" s="176">
        <f>ROUND(E125*J125,2)</f>
        <v>0</v>
      </c>
      <c r="L125" s="176">
        <v>21</v>
      </c>
      <c r="M125" s="176">
        <f>G125*(1+L125/100)</f>
        <v>0</v>
      </c>
      <c r="N125" s="176">
        <v>6.4000000000000005E-4</v>
      </c>
      <c r="O125" s="176">
        <f>ROUND(E125*N125,2)</f>
        <v>0.46</v>
      </c>
      <c r="P125" s="176">
        <v>0</v>
      </c>
      <c r="Q125" s="176">
        <f>ROUND(E125*P125,2)</f>
        <v>0</v>
      </c>
      <c r="R125" s="176" t="s">
        <v>233</v>
      </c>
      <c r="S125" s="176" t="s">
        <v>127</v>
      </c>
      <c r="T125" s="177" t="s">
        <v>128</v>
      </c>
      <c r="U125" s="161">
        <v>0.13874</v>
      </c>
      <c r="V125" s="161">
        <f>ROUND(E125*U125,2)</f>
        <v>100.24</v>
      </c>
      <c r="W125" s="161"/>
      <c r="X125" s="161" t="s">
        <v>129</v>
      </c>
      <c r="Y125" s="152"/>
      <c r="Z125" s="152"/>
      <c r="AA125" s="152"/>
      <c r="AB125" s="152"/>
      <c r="AC125" s="152"/>
      <c r="AD125" s="152"/>
      <c r="AE125" s="152"/>
      <c r="AF125" s="152"/>
      <c r="AG125" s="152" t="s">
        <v>219</v>
      </c>
      <c r="AH125" s="152"/>
      <c r="AI125" s="152"/>
      <c r="AJ125" s="152"/>
      <c r="AK125" s="152"/>
      <c r="AL125" s="152"/>
      <c r="AM125" s="152"/>
      <c r="AN125" s="152"/>
      <c r="AO125" s="152"/>
      <c r="AP125" s="152"/>
      <c r="AQ125" s="152"/>
      <c r="AR125" s="152"/>
      <c r="AS125" s="152"/>
      <c r="AT125" s="152"/>
      <c r="AU125" s="152"/>
      <c r="AV125" s="152"/>
      <c r="AW125" s="152"/>
      <c r="AX125" s="152"/>
      <c r="AY125" s="152"/>
      <c r="AZ125" s="152"/>
      <c r="BA125" s="152"/>
      <c r="BB125" s="152"/>
      <c r="BC125" s="152"/>
      <c r="BD125" s="152"/>
      <c r="BE125" s="152"/>
      <c r="BF125" s="152"/>
      <c r="BG125" s="152"/>
      <c r="BH125" s="152"/>
    </row>
    <row r="126" spans="1:60" outlineLevel="1" x14ac:dyDescent="0.2">
      <c r="A126" s="159"/>
      <c r="B126" s="160"/>
      <c r="C126" s="182" t="s">
        <v>234</v>
      </c>
      <c r="D126" s="162"/>
      <c r="E126" s="163">
        <v>244.10599999999999</v>
      </c>
      <c r="F126" s="161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  <c r="W126" s="161"/>
      <c r="X126" s="161"/>
      <c r="Y126" s="152"/>
      <c r="Z126" s="152"/>
      <c r="AA126" s="152"/>
      <c r="AB126" s="152"/>
      <c r="AC126" s="152"/>
      <c r="AD126" s="152"/>
      <c r="AE126" s="152"/>
      <c r="AF126" s="152"/>
      <c r="AG126" s="152" t="s">
        <v>132</v>
      </c>
      <c r="AH126" s="152">
        <v>0</v>
      </c>
      <c r="AI126" s="152"/>
      <c r="AJ126" s="152"/>
      <c r="AK126" s="152"/>
      <c r="AL126" s="152"/>
      <c r="AM126" s="152"/>
      <c r="AN126" s="152"/>
      <c r="AO126" s="152"/>
      <c r="AP126" s="152"/>
      <c r="AQ126" s="152"/>
      <c r="AR126" s="152"/>
      <c r="AS126" s="152"/>
      <c r="AT126" s="152"/>
      <c r="AU126" s="152"/>
      <c r="AV126" s="152"/>
      <c r="AW126" s="152"/>
      <c r="AX126" s="152"/>
      <c r="AY126" s="152"/>
      <c r="AZ126" s="152"/>
      <c r="BA126" s="152"/>
      <c r="BB126" s="152"/>
      <c r="BC126" s="152"/>
      <c r="BD126" s="152"/>
      <c r="BE126" s="152"/>
      <c r="BF126" s="152"/>
      <c r="BG126" s="152"/>
      <c r="BH126" s="152"/>
    </row>
    <row r="127" spans="1:60" outlineLevel="1" x14ac:dyDescent="0.2">
      <c r="A127" s="159"/>
      <c r="B127" s="160"/>
      <c r="C127" s="182" t="s">
        <v>235</v>
      </c>
      <c r="D127" s="162"/>
      <c r="E127" s="163">
        <v>174.27500000000001</v>
      </c>
      <c r="F127" s="161"/>
      <c r="G127" s="161"/>
      <c r="H127" s="161"/>
      <c r="I127" s="161"/>
      <c r="J127" s="161"/>
      <c r="K127" s="161"/>
      <c r="L127" s="161"/>
      <c r="M127" s="161"/>
      <c r="N127" s="161"/>
      <c r="O127" s="161"/>
      <c r="P127" s="161"/>
      <c r="Q127" s="161"/>
      <c r="R127" s="161"/>
      <c r="S127" s="161"/>
      <c r="T127" s="161"/>
      <c r="U127" s="161"/>
      <c r="V127" s="161"/>
      <c r="W127" s="161"/>
      <c r="X127" s="161"/>
      <c r="Y127" s="152"/>
      <c r="Z127" s="152"/>
      <c r="AA127" s="152"/>
      <c r="AB127" s="152"/>
      <c r="AC127" s="152"/>
      <c r="AD127" s="152"/>
      <c r="AE127" s="152"/>
      <c r="AF127" s="152"/>
      <c r="AG127" s="152" t="s">
        <v>132</v>
      </c>
      <c r="AH127" s="152">
        <v>0</v>
      </c>
      <c r="AI127" s="152"/>
      <c r="AJ127" s="152"/>
      <c r="AK127" s="152"/>
      <c r="AL127" s="152"/>
      <c r="AM127" s="152"/>
      <c r="AN127" s="152"/>
      <c r="AO127" s="152"/>
      <c r="AP127" s="152"/>
      <c r="AQ127" s="152"/>
      <c r="AR127" s="152"/>
      <c r="AS127" s="152"/>
      <c r="AT127" s="152"/>
      <c r="AU127" s="152"/>
      <c r="AV127" s="152"/>
      <c r="AW127" s="152"/>
      <c r="AX127" s="152"/>
      <c r="AY127" s="152"/>
      <c r="AZ127" s="152"/>
      <c r="BA127" s="152"/>
      <c r="BB127" s="152"/>
      <c r="BC127" s="152"/>
      <c r="BD127" s="152"/>
      <c r="BE127" s="152"/>
      <c r="BF127" s="152"/>
      <c r="BG127" s="152"/>
      <c r="BH127" s="152"/>
    </row>
    <row r="128" spans="1:60" outlineLevel="1" x14ac:dyDescent="0.2">
      <c r="A128" s="159"/>
      <c r="B128" s="160"/>
      <c r="C128" s="182" t="s">
        <v>236</v>
      </c>
      <c r="D128" s="162"/>
      <c r="E128" s="163">
        <v>304.13</v>
      </c>
      <c r="F128" s="161"/>
      <c r="G128" s="161"/>
      <c r="H128" s="161"/>
      <c r="I128" s="161"/>
      <c r="J128" s="161"/>
      <c r="K128" s="161"/>
      <c r="L128" s="161"/>
      <c r="M128" s="161"/>
      <c r="N128" s="161"/>
      <c r="O128" s="161"/>
      <c r="P128" s="161"/>
      <c r="Q128" s="161"/>
      <c r="R128" s="161"/>
      <c r="S128" s="161"/>
      <c r="T128" s="161"/>
      <c r="U128" s="161"/>
      <c r="V128" s="161"/>
      <c r="W128" s="161"/>
      <c r="X128" s="161"/>
      <c r="Y128" s="152"/>
      <c r="Z128" s="152"/>
      <c r="AA128" s="152"/>
      <c r="AB128" s="152"/>
      <c r="AC128" s="152"/>
      <c r="AD128" s="152"/>
      <c r="AE128" s="152"/>
      <c r="AF128" s="152"/>
      <c r="AG128" s="152" t="s">
        <v>132</v>
      </c>
      <c r="AH128" s="152">
        <v>0</v>
      </c>
      <c r="AI128" s="152"/>
      <c r="AJ128" s="152"/>
      <c r="AK128" s="152"/>
      <c r="AL128" s="152"/>
      <c r="AM128" s="152"/>
      <c r="AN128" s="152"/>
      <c r="AO128" s="152"/>
      <c r="AP128" s="152"/>
      <c r="AQ128" s="152"/>
      <c r="AR128" s="152"/>
      <c r="AS128" s="152"/>
      <c r="AT128" s="152"/>
      <c r="AU128" s="152"/>
      <c r="AV128" s="152"/>
      <c r="AW128" s="152"/>
      <c r="AX128" s="152"/>
      <c r="AY128" s="152"/>
      <c r="AZ128" s="152"/>
      <c r="BA128" s="152"/>
      <c r="BB128" s="152"/>
      <c r="BC128" s="152"/>
      <c r="BD128" s="152"/>
      <c r="BE128" s="152"/>
      <c r="BF128" s="152"/>
      <c r="BG128" s="152"/>
      <c r="BH128" s="152"/>
    </row>
    <row r="129" spans="1:60" outlineLevel="1" x14ac:dyDescent="0.2">
      <c r="A129" s="159"/>
      <c r="B129" s="160"/>
      <c r="C129" s="235"/>
      <c r="D129" s="236"/>
      <c r="E129" s="236"/>
      <c r="F129" s="236"/>
      <c r="G129" s="236"/>
      <c r="H129" s="161"/>
      <c r="I129" s="161"/>
      <c r="J129" s="161"/>
      <c r="K129" s="161"/>
      <c r="L129" s="161"/>
      <c r="M129" s="161"/>
      <c r="N129" s="161"/>
      <c r="O129" s="161"/>
      <c r="P129" s="161"/>
      <c r="Q129" s="161"/>
      <c r="R129" s="161"/>
      <c r="S129" s="161"/>
      <c r="T129" s="161"/>
      <c r="U129" s="161"/>
      <c r="V129" s="161"/>
      <c r="W129" s="161"/>
      <c r="X129" s="161"/>
      <c r="Y129" s="152"/>
      <c r="Z129" s="152"/>
      <c r="AA129" s="152"/>
      <c r="AB129" s="152"/>
      <c r="AC129" s="152"/>
      <c r="AD129" s="152"/>
      <c r="AE129" s="152"/>
      <c r="AF129" s="152"/>
      <c r="AG129" s="152" t="s">
        <v>140</v>
      </c>
      <c r="AH129" s="152"/>
      <c r="AI129" s="152"/>
      <c r="AJ129" s="152"/>
      <c r="AK129" s="152"/>
      <c r="AL129" s="152"/>
      <c r="AM129" s="152"/>
      <c r="AN129" s="152"/>
      <c r="AO129" s="152"/>
      <c r="AP129" s="152"/>
      <c r="AQ129" s="152"/>
      <c r="AR129" s="152"/>
      <c r="AS129" s="152"/>
      <c r="AT129" s="152"/>
      <c r="AU129" s="152"/>
      <c r="AV129" s="152"/>
      <c r="AW129" s="152"/>
      <c r="AX129" s="152"/>
      <c r="AY129" s="152"/>
      <c r="AZ129" s="152"/>
      <c r="BA129" s="152"/>
      <c r="BB129" s="152"/>
      <c r="BC129" s="152"/>
      <c r="BD129" s="152"/>
      <c r="BE129" s="152"/>
      <c r="BF129" s="152"/>
      <c r="BG129" s="152"/>
      <c r="BH129" s="152"/>
    </row>
    <row r="130" spans="1:60" x14ac:dyDescent="0.2">
      <c r="A130" s="5"/>
      <c r="B130" s="6"/>
      <c r="C130" s="183"/>
      <c r="D130" s="8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AE130">
        <v>15</v>
      </c>
      <c r="AF130">
        <v>21</v>
      </c>
    </row>
    <row r="131" spans="1:60" x14ac:dyDescent="0.2">
      <c r="A131" s="155"/>
      <c r="B131" s="156" t="s">
        <v>29</v>
      </c>
      <c r="C131" s="184"/>
      <c r="D131" s="157"/>
      <c r="E131" s="158"/>
      <c r="F131" s="158"/>
      <c r="G131" s="179">
        <f>G8+G19+G22+G26+G38+G43+G65+G72+G76+G87+G95+G114</f>
        <v>0</v>
      </c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AE131">
        <f>SUMIF(L7:L129,AE130,G7:G129)</f>
        <v>0</v>
      </c>
      <c r="AF131">
        <f>SUMIF(L7:L129,AF130,G7:G129)</f>
        <v>0</v>
      </c>
      <c r="AG131" t="s">
        <v>241</v>
      </c>
    </row>
    <row r="132" spans="1:60" x14ac:dyDescent="0.2">
      <c r="C132" s="185"/>
      <c r="D132" s="143"/>
      <c r="AG132" t="s">
        <v>242</v>
      </c>
    </row>
    <row r="133" spans="1:60" x14ac:dyDescent="0.2">
      <c r="D133" s="143"/>
    </row>
    <row r="134" spans="1:60" x14ac:dyDescent="0.2">
      <c r="D134" s="143"/>
    </row>
    <row r="135" spans="1:60" x14ac:dyDescent="0.2">
      <c r="D135" s="143"/>
    </row>
    <row r="136" spans="1:60" x14ac:dyDescent="0.2">
      <c r="D136" s="143"/>
    </row>
    <row r="137" spans="1:60" x14ac:dyDescent="0.2">
      <c r="D137" s="143"/>
    </row>
    <row r="138" spans="1:60" x14ac:dyDescent="0.2">
      <c r="D138" s="143"/>
    </row>
    <row r="139" spans="1:60" x14ac:dyDescent="0.2">
      <c r="D139" s="143"/>
    </row>
    <row r="140" spans="1:60" x14ac:dyDescent="0.2">
      <c r="D140" s="143"/>
    </row>
    <row r="141" spans="1:60" x14ac:dyDescent="0.2">
      <c r="D141" s="143"/>
    </row>
    <row r="142" spans="1:60" x14ac:dyDescent="0.2">
      <c r="D142" s="143"/>
    </row>
    <row r="143" spans="1:60" x14ac:dyDescent="0.2">
      <c r="D143" s="143"/>
    </row>
    <row r="144" spans="1:60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sheetProtection password="C71F" sheet="1"/>
  <mergeCells count="39">
    <mergeCell ref="C21:G21"/>
    <mergeCell ref="A1:G1"/>
    <mergeCell ref="C2:G2"/>
    <mergeCell ref="C3:G3"/>
    <mergeCell ref="C4:G4"/>
    <mergeCell ref="C18:G18"/>
    <mergeCell ref="C53:G53"/>
    <mergeCell ref="C25:G25"/>
    <mergeCell ref="C28:G28"/>
    <mergeCell ref="C30:G30"/>
    <mergeCell ref="C32:G32"/>
    <mergeCell ref="C33:G33"/>
    <mergeCell ref="C35:G35"/>
    <mergeCell ref="C37:G37"/>
    <mergeCell ref="C40:G40"/>
    <mergeCell ref="C42:G42"/>
    <mergeCell ref="C45:G45"/>
    <mergeCell ref="C51:G51"/>
    <mergeCell ref="C94:G94"/>
    <mergeCell ref="C55:G55"/>
    <mergeCell ref="C64:G64"/>
    <mergeCell ref="C71:G71"/>
    <mergeCell ref="C74:G74"/>
    <mergeCell ref="C75:G75"/>
    <mergeCell ref="C79:G79"/>
    <mergeCell ref="C82:G82"/>
    <mergeCell ref="C84:G84"/>
    <mergeCell ref="C86:G86"/>
    <mergeCell ref="C91:G91"/>
    <mergeCell ref="C93:G93"/>
    <mergeCell ref="C119:G119"/>
    <mergeCell ref="C124:G124"/>
    <mergeCell ref="C129:G129"/>
    <mergeCell ref="C99:G99"/>
    <mergeCell ref="C103:G103"/>
    <mergeCell ref="C107:G107"/>
    <mergeCell ref="C110:G110"/>
    <mergeCell ref="C112:G112"/>
    <mergeCell ref="C113:G11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87" customWidth="1"/>
    <col min="3" max="3" width="63.28515625" style="8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43" t="s">
        <v>95</v>
      </c>
      <c r="B1" s="243"/>
      <c r="C1" s="243"/>
      <c r="D1" s="243"/>
      <c r="E1" s="243"/>
      <c r="F1" s="243"/>
      <c r="G1" s="243"/>
      <c r="AG1" t="s">
        <v>96</v>
      </c>
    </row>
    <row r="2" spans="1:60" ht="24.95" customHeight="1" x14ac:dyDescent="0.2">
      <c r="A2" s="144" t="s">
        <v>7</v>
      </c>
      <c r="B2" s="75" t="s">
        <v>43</v>
      </c>
      <c r="C2" s="244" t="s">
        <v>44</v>
      </c>
      <c r="D2" s="245"/>
      <c r="E2" s="245"/>
      <c r="F2" s="245"/>
      <c r="G2" s="246"/>
      <c r="AG2" t="s">
        <v>97</v>
      </c>
    </row>
    <row r="3" spans="1:60" ht="24.95" customHeight="1" x14ac:dyDescent="0.2">
      <c r="A3" s="144" t="s">
        <v>8</v>
      </c>
      <c r="B3" s="75" t="s">
        <v>46</v>
      </c>
      <c r="C3" s="244" t="s">
        <v>47</v>
      </c>
      <c r="D3" s="245"/>
      <c r="E3" s="245"/>
      <c r="F3" s="245"/>
      <c r="G3" s="246"/>
      <c r="AC3" s="87" t="s">
        <v>97</v>
      </c>
      <c r="AG3" t="s">
        <v>98</v>
      </c>
    </row>
    <row r="4" spans="1:60" ht="24.95" customHeight="1" x14ac:dyDescent="0.2">
      <c r="A4" s="145" t="s">
        <v>9</v>
      </c>
      <c r="B4" s="146" t="s">
        <v>50</v>
      </c>
      <c r="C4" s="247" t="s">
        <v>51</v>
      </c>
      <c r="D4" s="248"/>
      <c r="E4" s="248"/>
      <c r="F4" s="248"/>
      <c r="G4" s="249"/>
      <c r="AG4" t="s">
        <v>99</v>
      </c>
    </row>
    <row r="5" spans="1:60" x14ac:dyDescent="0.2">
      <c r="D5" s="143"/>
    </row>
    <row r="6" spans="1:60" ht="38.25" x14ac:dyDescent="0.2">
      <c r="A6" s="148" t="s">
        <v>100</v>
      </c>
      <c r="B6" s="150" t="s">
        <v>101</v>
      </c>
      <c r="C6" s="150" t="s">
        <v>102</v>
      </c>
      <c r="D6" s="149" t="s">
        <v>103</v>
      </c>
      <c r="E6" s="148" t="s">
        <v>104</v>
      </c>
      <c r="F6" s="147" t="s">
        <v>105</v>
      </c>
      <c r="G6" s="148" t="s">
        <v>29</v>
      </c>
      <c r="H6" s="151" t="s">
        <v>30</v>
      </c>
      <c r="I6" s="151" t="s">
        <v>106</v>
      </c>
      <c r="J6" s="151" t="s">
        <v>31</v>
      </c>
      <c r="K6" s="151" t="s">
        <v>107</v>
      </c>
      <c r="L6" s="151" t="s">
        <v>108</v>
      </c>
      <c r="M6" s="151" t="s">
        <v>109</v>
      </c>
      <c r="N6" s="151" t="s">
        <v>110</v>
      </c>
      <c r="O6" s="151" t="s">
        <v>111</v>
      </c>
      <c r="P6" s="151" t="s">
        <v>112</v>
      </c>
      <c r="Q6" s="151" t="s">
        <v>113</v>
      </c>
      <c r="R6" s="151" t="s">
        <v>114</v>
      </c>
      <c r="S6" s="151" t="s">
        <v>115</v>
      </c>
      <c r="T6" s="151" t="s">
        <v>116</v>
      </c>
      <c r="U6" s="151" t="s">
        <v>117</v>
      </c>
      <c r="V6" s="151" t="s">
        <v>118</v>
      </c>
      <c r="W6" s="151" t="s">
        <v>119</v>
      </c>
      <c r="X6" s="151" t="s">
        <v>120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</row>
    <row r="8" spans="1:60" x14ac:dyDescent="0.2">
      <c r="A8" s="165" t="s">
        <v>121</v>
      </c>
      <c r="B8" s="166" t="s">
        <v>68</v>
      </c>
      <c r="C8" s="180" t="s">
        <v>69</v>
      </c>
      <c r="D8" s="167"/>
      <c r="E8" s="168"/>
      <c r="F8" s="169"/>
      <c r="G8" s="169">
        <f>SUMIF(AG9:AG14,"&lt;&gt;NOR",G9:G14)</f>
        <v>0</v>
      </c>
      <c r="H8" s="169"/>
      <c r="I8" s="169">
        <f>SUM(I9:I14)</f>
        <v>0</v>
      </c>
      <c r="J8" s="169"/>
      <c r="K8" s="169">
        <f>SUM(K9:K14)</f>
        <v>0</v>
      </c>
      <c r="L8" s="169"/>
      <c r="M8" s="169">
        <f>SUM(M9:M14)</f>
        <v>0</v>
      </c>
      <c r="N8" s="169"/>
      <c r="O8" s="169">
        <f>SUM(O9:O14)</f>
        <v>0.06</v>
      </c>
      <c r="P8" s="169"/>
      <c r="Q8" s="169">
        <f>SUM(Q9:Q14)</f>
        <v>9.1</v>
      </c>
      <c r="R8" s="169"/>
      <c r="S8" s="169"/>
      <c r="T8" s="170"/>
      <c r="U8" s="164"/>
      <c r="V8" s="164">
        <f>SUM(V9:V14)</f>
        <v>51.45</v>
      </c>
      <c r="W8" s="164"/>
      <c r="X8" s="164"/>
      <c r="AG8" t="s">
        <v>122</v>
      </c>
    </row>
    <row r="9" spans="1:60" ht="22.5" outlineLevel="1" x14ac:dyDescent="0.2">
      <c r="A9" s="171">
        <v>1</v>
      </c>
      <c r="B9" s="172" t="s">
        <v>243</v>
      </c>
      <c r="C9" s="181" t="s">
        <v>244</v>
      </c>
      <c r="D9" s="173" t="s">
        <v>125</v>
      </c>
      <c r="E9" s="174">
        <v>65.959999999999994</v>
      </c>
      <c r="F9" s="175"/>
      <c r="G9" s="176">
        <f>ROUND(E9*F9,2)</f>
        <v>0</v>
      </c>
      <c r="H9" s="175"/>
      <c r="I9" s="176">
        <f>ROUND(E9*H9,2)</f>
        <v>0</v>
      </c>
      <c r="J9" s="175"/>
      <c r="K9" s="176">
        <f>ROUND(E9*J9,2)</f>
        <v>0</v>
      </c>
      <c r="L9" s="176">
        <v>21</v>
      </c>
      <c r="M9" s="176">
        <f>G9*(1+L9/100)</f>
        <v>0</v>
      </c>
      <c r="N9" s="176">
        <v>8.4000000000000003E-4</v>
      </c>
      <c r="O9" s="176">
        <f>ROUND(E9*N9,2)</f>
        <v>0.06</v>
      </c>
      <c r="P9" s="176">
        <v>0</v>
      </c>
      <c r="Q9" s="176">
        <f>ROUND(E9*P9,2)</f>
        <v>0</v>
      </c>
      <c r="R9" s="176" t="s">
        <v>165</v>
      </c>
      <c r="S9" s="176" t="s">
        <v>127</v>
      </c>
      <c r="T9" s="177" t="s">
        <v>128</v>
      </c>
      <c r="U9" s="161">
        <v>0.62</v>
      </c>
      <c r="V9" s="161">
        <f>ROUND(E9*U9,2)</f>
        <v>40.9</v>
      </c>
      <c r="W9" s="161"/>
      <c r="X9" s="161" t="s">
        <v>129</v>
      </c>
      <c r="Y9" s="152"/>
      <c r="Z9" s="152"/>
      <c r="AA9" s="152"/>
      <c r="AB9" s="152"/>
      <c r="AC9" s="152"/>
      <c r="AD9" s="152"/>
      <c r="AE9" s="152"/>
      <c r="AF9" s="152"/>
      <c r="AG9" s="152" t="s">
        <v>171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241"/>
      <c r="D10" s="242"/>
      <c r="E10" s="242"/>
      <c r="F10" s="242"/>
      <c r="G10" s="242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52"/>
      <c r="Z10" s="152"/>
      <c r="AA10" s="152"/>
      <c r="AB10" s="152"/>
      <c r="AC10" s="152"/>
      <c r="AD10" s="152"/>
      <c r="AE10" s="152"/>
      <c r="AF10" s="152"/>
      <c r="AG10" s="152" t="s">
        <v>140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71">
        <v>2</v>
      </c>
      <c r="B11" s="172" t="s">
        <v>245</v>
      </c>
      <c r="C11" s="181" t="s">
        <v>246</v>
      </c>
      <c r="D11" s="173" t="s">
        <v>125</v>
      </c>
      <c r="E11" s="174">
        <v>65.959999999999994</v>
      </c>
      <c r="F11" s="175"/>
      <c r="G11" s="176">
        <f>ROUND(E11*F11,2)</f>
        <v>0</v>
      </c>
      <c r="H11" s="175"/>
      <c r="I11" s="176">
        <f>ROUND(E11*H11,2)</f>
        <v>0</v>
      </c>
      <c r="J11" s="175"/>
      <c r="K11" s="176">
        <f>ROUND(E11*J11,2)</f>
        <v>0</v>
      </c>
      <c r="L11" s="176">
        <v>21</v>
      </c>
      <c r="M11" s="176">
        <f>G11*(1+L11/100)</f>
        <v>0</v>
      </c>
      <c r="N11" s="176">
        <v>0</v>
      </c>
      <c r="O11" s="176">
        <f>ROUND(E11*N11,2)</f>
        <v>0</v>
      </c>
      <c r="P11" s="176">
        <v>0.13800000000000001</v>
      </c>
      <c r="Q11" s="176">
        <f>ROUND(E11*P11,2)</f>
        <v>9.1</v>
      </c>
      <c r="R11" s="176"/>
      <c r="S11" s="176" t="s">
        <v>143</v>
      </c>
      <c r="T11" s="177" t="s">
        <v>128</v>
      </c>
      <c r="U11" s="161">
        <v>0.16</v>
      </c>
      <c r="V11" s="161">
        <f>ROUND(E11*U11,2)</f>
        <v>10.55</v>
      </c>
      <c r="W11" s="161"/>
      <c r="X11" s="161" t="s">
        <v>129</v>
      </c>
      <c r="Y11" s="152"/>
      <c r="Z11" s="152"/>
      <c r="AA11" s="152"/>
      <c r="AB11" s="152"/>
      <c r="AC11" s="152"/>
      <c r="AD11" s="152"/>
      <c r="AE11" s="152"/>
      <c r="AF11" s="152"/>
      <c r="AG11" s="152" t="s">
        <v>130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241"/>
      <c r="D12" s="242"/>
      <c r="E12" s="242"/>
      <c r="F12" s="242"/>
      <c r="G12" s="242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52"/>
      <c r="Z12" s="152"/>
      <c r="AA12" s="152"/>
      <c r="AB12" s="152"/>
      <c r="AC12" s="152"/>
      <c r="AD12" s="152"/>
      <c r="AE12" s="152"/>
      <c r="AF12" s="152"/>
      <c r="AG12" s="152" t="s">
        <v>140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71">
        <v>3</v>
      </c>
      <c r="B13" s="172" t="s">
        <v>247</v>
      </c>
      <c r="C13" s="181" t="s">
        <v>248</v>
      </c>
      <c r="D13" s="173" t="s">
        <v>180</v>
      </c>
      <c r="E13" s="174">
        <v>20</v>
      </c>
      <c r="F13" s="175"/>
      <c r="G13" s="176">
        <f>ROUND(E13*F13,2)</f>
        <v>0</v>
      </c>
      <c r="H13" s="175"/>
      <c r="I13" s="176">
        <f>ROUND(E13*H13,2)</f>
        <v>0</v>
      </c>
      <c r="J13" s="175"/>
      <c r="K13" s="176">
        <f>ROUND(E13*J13,2)</f>
        <v>0</v>
      </c>
      <c r="L13" s="176">
        <v>21</v>
      </c>
      <c r="M13" s="176">
        <f>G13*(1+L13/100)</f>
        <v>0</v>
      </c>
      <c r="N13" s="176">
        <v>0</v>
      </c>
      <c r="O13" s="176">
        <f>ROUND(E13*N13,2)</f>
        <v>0</v>
      </c>
      <c r="P13" s="176">
        <v>0</v>
      </c>
      <c r="Q13" s="176">
        <f>ROUND(E13*P13,2)</f>
        <v>0</v>
      </c>
      <c r="R13" s="176"/>
      <c r="S13" s="176" t="s">
        <v>143</v>
      </c>
      <c r="T13" s="177" t="s">
        <v>128</v>
      </c>
      <c r="U13" s="161">
        <v>0</v>
      </c>
      <c r="V13" s="161">
        <f>ROUND(E13*U13,2)</f>
        <v>0</v>
      </c>
      <c r="W13" s="161"/>
      <c r="X13" s="161" t="s">
        <v>129</v>
      </c>
      <c r="Y13" s="152"/>
      <c r="Z13" s="152"/>
      <c r="AA13" s="152"/>
      <c r="AB13" s="152"/>
      <c r="AC13" s="152"/>
      <c r="AD13" s="152"/>
      <c r="AE13" s="152"/>
      <c r="AF13" s="152"/>
      <c r="AG13" s="152" t="s">
        <v>130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241"/>
      <c r="D14" s="242"/>
      <c r="E14" s="242"/>
      <c r="F14" s="242"/>
      <c r="G14" s="242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52"/>
      <c r="Z14" s="152"/>
      <c r="AA14" s="152"/>
      <c r="AB14" s="152"/>
      <c r="AC14" s="152"/>
      <c r="AD14" s="152"/>
      <c r="AE14" s="152"/>
      <c r="AF14" s="152"/>
      <c r="AG14" s="152" t="s">
        <v>140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x14ac:dyDescent="0.2">
      <c r="A15" s="165" t="s">
        <v>121</v>
      </c>
      <c r="B15" s="166" t="s">
        <v>82</v>
      </c>
      <c r="C15" s="180" t="s">
        <v>83</v>
      </c>
      <c r="D15" s="167"/>
      <c r="E15" s="168"/>
      <c r="F15" s="169"/>
      <c r="G15" s="169">
        <f>SUMIF(AG16:AG26,"&lt;&gt;NOR",G16:G26)</f>
        <v>0</v>
      </c>
      <c r="H15" s="169"/>
      <c r="I15" s="169">
        <f>SUM(I16:I26)</f>
        <v>0</v>
      </c>
      <c r="J15" s="169"/>
      <c r="K15" s="169">
        <f>SUM(K16:K26)</f>
        <v>0</v>
      </c>
      <c r="L15" s="169"/>
      <c r="M15" s="169">
        <f>SUM(M16:M26)</f>
        <v>0</v>
      </c>
      <c r="N15" s="169"/>
      <c r="O15" s="169">
        <f>SUM(O16:O26)</f>
        <v>0.09</v>
      </c>
      <c r="P15" s="169"/>
      <c r="Q15" s="169">
        <f>SUM(Q16:Q26)</f>
        <v>0.08</v>
      </c>
      <c r="R15" s="169"/>
      <c r="S15" s="169"/>
      <c r="T15" s="170"/>
      <c r="U15" s="164"/>
      <c r="V15" s="164">
        <f>SUM(V16:V26)</f>
        <v>4.3099999999999996</v>
      </c>
      <c r="W15" s="164"/>
      <c r="X15" s="164"/>
      <c r="AG15" t="s">
        <v>122</v>
      </c>
    </row>
    <row r="16" spans="1:60" ht="33.75" outlineLevel="1" x14ac:dyDescent="0.2">
      <c r="A16" s="171">
        <v>4</v>
      </c>
      <c r="B16" s="172" t="s">
        <v>249</v>
      </c>
      <c r="C16" s="181" t="s">
        <v>250</v>
      </c>
      <c r="D16" s="173" t="s">
        <v>251</v>
      </c>
      <c r="E16" s="174">
        <v>1</v>
      </c>
      <c r="F16" s="175"/>
      <c r="G16" s="176">
        <f>ROUND(E16*F16,2)</f>
        <v>0</v>
      </c>
      <c r="H16" s="175"/>
      <c r="I16" s="176">
        <f>ROUND(E16*H16,2)</f>
        <v>0</v>
      </c>
      <c r="J16" s="175"/>
      <c r="K16" s="176">
        <f>ROUND(E16*J16,2)</f>
        <v>0</v>
      </c>
      <c r="L16" s="176">
        <v>21</v>
      </c>
      <c r="M16" s="176">
        <f>G16*(1+L16/100)</f>
        <v>0</v>
      </c>
      <c r="N16" s="176">
        <v>8.1979999999999997E-2</v>
      </c>
      <c r="O16" s="176">
        <f>ROUND(E16*N16,2)</f>
        <v>0.08</v>
      </c>
      <c r="P16" s="176">
        <v>0</v>
      </c>
      <c r="Q16" s="176">
        <f>ROUND(E16*P16,2)</f>
        <v>0</v>
      </c>
      <c r="R16" s="176" t="s">
        <v>252</v>
      </c>
      <c r="S16" s="176" t="s">
        <v>127</v>
      </c>
      <c r="T16" s="177" t="s">
        <v>128</v>
      </c>
      <c r="U16" s="161">
        <v>0.3</v>
      </c>
      <c r="V16" s="161">
        <f>ROUND(E16*U16,2)</f>
        <v>0.3</v>
      </c>
      <c r="W16" s="161"/>
      <c r="X16" s="161" t="s">
        <v>129</v>
      </c>
      <c r="Y16" s="152"/>
      <c r="Z16" s="152"/>
      <c r="AA16" s="152"/>
      <c r="AB16" s="152"/>
      <c r="AC16" s="152"/>
      <c r="AD16" s="152"/>
      <c r="AE16" s="152"/>
      <c r="AF16" s="152"/>
      <c r="AG16" s="152" t="s">
        <v>130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237" t="s">
        <v>253</v>
      </c>
      <c r="D17" s="238"/>
      <c r="E17" s="238"/>
      <c r="F17" s="238"/>
      <c r="G17" s="238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52"/>
      <c r="Z17" s="152"/>
      <c r="AA17" s="152"/>
      <c r="AB17" s="152"/>
      <c r="AC17" s="152"/>
      <c r="AD17" s="152"/>
      <c r="AE17" s="152"/>
      <c r="AF17" s="152"/>
      <c r="AG17" s="152" t="s">
        <v>167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235"/>
      <c r="D18" s="236"/>
      <c r="E18" s="236"/>
      <c r="F18" s="236"/>
      <c r="G18" s="236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52"/>
      <c r="Z18" s="152"/>
      <c r="AA18" s="152"/>
      <c r="AB18" s="152"/>
      <c r="AC18" s="152"/>
      <c r="AD18" s="152"/>
      <c r="AE18" s="152"/>
      <c r="AF18" s="152"/>
      <c r="AG18" s="152" t="s">
        <v>140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71">
        <v>5</v>
      </c>
      <c r="B19" s="172" t="s">
        <v>254</v>
      </c>
      <c r="C19" s="181" t="s">
        <v>255</v>
      </c>
      <c r="D19" s="173" t="s">
        <v>180</v>
      </c>
      <c r="E19" s="174">
        <v>1.5</v>
      </c>
      <c r="F19" s="175"/>
      <c r="G19" s="176">
        <f>ROUND(E19*F19,2)</f>
        <v>0</v>
      </c>
      <c r="H19" s="175"/>
      <c r="I19" s="176">
        <f>ROUND(E19*H19,2)</f>
        <v>0</v>
      </c>
      <c r="J19" s="175"/>
      <c r="K19" s="176">
        <f>ROUND(E19*J19,2)</f>
        <v>0</v>
      </c>
      <c r="L19" s="176">
        <v>21</v>
      </c>
      <c r="M19" s="176">
        <f>G19*(1+L19/100)</f>
        <v>0</v>
      </c>
      <c r="N19" s="176">
        <v>0</v>
      </c>
      <c r="O19" s="176">
        <f>ROUND(E19*N19,2)</f>
        <v>0</v>
      </c>
      <c r="P19" s="176">
        <v>1.98E-3</v>
      </c>
      <c r="Q19" s="176">
        <f>ROUND(E19*P19,2)</f>
        <v>0</v>
      </c>
      <c r="R19" s="176"/>
      <c r="S19" s="176" t="s">
        <v>143</v>
      </c>
      <c r="T19" s="177" t="s">
        <v>128</v>
      </c>
      <c r="U19" s="161">
        <v>8.3000000000000004E-2</v>
      </c>
      <c r="V19" s="161">
        <f>ROUND(E19*U19,2)</f>
        <v>0.12</v>
      </c>
      <c r="W19" s="161"/>
      <c r="X19" s="161" t="s">
        <v>129</v>
      </c>
      <c r="Y19" s="152"/>
      <c r="Z19" s="152"/>
      <c r="AA19" s="152"/>
      <c r="AB19" s="152"/>
      <c r="AC19" s="152"/>
      <c r="AD19" s="152"/>
      <c r="AE19" s="152"/>
      <c r="AF19" s="152"/>
      <c r="AG19" s="152" t="s">
        <v>130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59"/>
      <c r="B20" s="160"/>
      <c r="C20" s="241"/>
      <c r="D20" s="242"/>
      <c r="E20" s="242"/>
      <c r="F20" s="242"/>
      <c r="G20" s="242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52"/>
      <c r="Z20" s="152"/>
      <c r="AA20" s="152"/>
      <c r="AB20" s="152"/>
      <c r="AC20" s="152"/>
      <c r="AD20" s="152"/>
      <c r="AE20" s="152"/>
      <c r="AF20" s="152"/>
      <c r="AG20" s="152" t="s">
        <v>140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71">
        <v>6</v>
      </c>
      <c r="B21" s="172" t="s">
        <v>256</v>
      </c>
      <c r="C21" s="181" t="s">
        <v>257</v>
      </c>
      <c r="D21" s="173" t="s">
        <v>251</v>
      </c>
      <c r="E21" s="174">
        <v>1</v>
      </c>
      <c r="F21" s="175"/>
      <c r="G21" s="176">
        <f>ROUND(E21*F21,2)</f>
        <v>0</v>
      </c>
      <c r="H21" s="175"/>
      <c r="I21" s="176">
        <f>ROUND(E21*H21,2)</f>
        <v>0</v>
      </c>
      <c r="J21" s="175"/>
      <c r="K21" s="176">
        <f>ROUND(E21*J21,2)</f>
        <v>0</v>
      </c>
      <c r="L21" s="176">
        <v>21</v>
      </c>
      <c r="M21" s="176">
        <f>G21*(1+L21/100)</f>
        <v>0</v>
      </c>
      <c r="N21" s="176">
        <v>0</v>
      </c>
      <c r="O21" s="176">
        <f>ROUND(E21*N21,2)</f>
        <v>0</v>
      </c>
      <c r="P21" s="176">
        <v>8.2000000000000003E-2</v>
      </c>
      <c r="Q21" s="176">
        <f>ROUND(E21*P21,2)</f>
        <v>0.08</v>
      </c>
      <c r="R21" s="176"/>
      <c r="S21" s="176" t="s">
        <v>143</v>
      </c>
      <c r="T21" s="177" t="s">
        <v>128</v>
      </c>
      <c r="U21" s="161">
        <v>0.63</v>
      </c>
      <c r="V21" s="161">
        <f>ROUND(E21*U21,2)</f>
        <v>0.63</v>
      </c>
      <c r="W21" s="161"/>
      <c r="X21" s="161" t="s">
        <v>129</v>
      </c>
      <c r="Y21" s="152"/>
      <c r="Z21" s="152"/>
      <c r="AA21" s="152"/>
      <c r="AB21" s="152"/>
      <c r="AC21" s="152"/>
      <c r="AD21" s="152"/>
      <c r="AE21" s="152"/>
      <c r="AF21" s="152"/>
      <c r="AG21" s="152" t="s">
        <v>130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241"/>
      <c r="D22" s="242"/>
      <c r="E22" s="242"/>
      <c r="F22" s="242"/>
      <c r="G22" s="242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52"/>
      <c r="Z22" s="152"/>
      <c r="AA22" s="152"/>
      <c r="AB22" s="152"/>
      <c r="AC22" s="152"/>
      <c r="AD22" s="152"/>
      <c r="AE22" s="152"/>
      <c r="AF22" s="152"/>
      <c r="AG22" s="152" t="s">
        <v>140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71">
        <v>7</v>
      </c>
      <c r="B23" s="172" t="s">
        <v>258</v>
      </c>
      <c r="C23" s="181" t="s">
        <v>259</v>
      </c>
      <c r="D23" s="173" t="s">
        <v>180</v>
      </c>
      <c r="E23" s="174">
        <v>7.5</v>
      </c>
      <c r="F23" s="175"/>
      <c r="G23" s="176">
        <f>ROUND(E23*F23,2)</f>
        <v>0</v>
      </c>
      <c r="H23" s="175"/>
      <c r="I23" s="176">
        <f>ROUND(E23*H23,2)</f>
        <v>0</v>
      </c>
      <c r="J23" s="175"/>
      <c r="K23" s="176">
        <f>ROUND(E23*J23,2)</f>
        <v>0</v>
      </c>
      <c r="L23" s="176">
        <v>21</v>
      </c>
      <c r="M23" s="176">
        <f>G23*(1+L23/100)</f>
        <v>0</v>
      </c>
      <c r="N23" s="176">
        <v>1.99E-3</v>
      </c>
      <c r="O23" s="176">
        <f>ROUND(E23*N23,2)</f>
        <v>0.01</v>
      </c>
      <c r="P23" s="176">
        <v>0</v>
      </c>
      <c r="Q23" s="176">
        <f>ROUND(E23*P23,2)</f>
        <v>0</v>
      </c>
      <c r="R23" s="176"/>
      <c r="S23" s="176" t="s">
        <v>143</v>
      </c>
      <c r="T23" s="177" t="s">
        <v>128</v>
      </c>
      <c r="U23" s="161">
        <v>0.43490000000000001</v>
      </c>
      <c r="V23" s="161">
        <f>ROUND(E23*U23,2)</f>
        <v>3.26</v>
      </c>
      <c r="W23" s="161"/>
      <c r="X23" s="161" t="s">
        <v>129</v>
      </c>
      <c r="Y23" s="152"/>
      <c r="Z23" s="152"/>
      <c r="AA23" s="152"/>
      <c r="AB23" s="152"/>
      <c r="AC23" s="152"/>
      <c r="AD23" s="152"/>
      <c r="AE23" s="152"/>
      <c r="AF23" s="152"/>
      <c r="AG23" s="152" t="s">
        <v>130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59"/>
      <c r="B24" s="160"/>
      <c r="C24" s="239" t="s">
        <v>260</v>
      </c>
      <c r="D24" s="240"/>
      <c r="E24" s="240"/>
      <c r="F24" s="240"/>
      <c r="G24" s="240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52"/>
      <c r="Z24" s="152"/>
      <c r="AA24" s="152"/>
      <c r="AB24" s="152"/>
      <c r="AC24" s="152"/>
      <c r="AD24" s="152"/>
      <c r="AE24" s="152"/>
      <c r="AF24" s="152"/>
      <c r="AG24" s="152" t="s">
        <v>158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250" t="s">
        <v>261</v>
      </c>
      <c r="D25" s="251"/>
      <c r="E25" s="251"/>
      <c r="F25" s="251"/>
      <c r="G25" s="25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52"/>
      <c r="Z25" s="152"/>
      <c r="AA25" s="152"/>
      <c r="AB25" s="152"/>
      <c r="AC25" s="152"/>
      <c r="AD25" s="152"/>
      <c r="AE25" s="152"/>
      <c r="AF25" s="152"/>
      <c r="AG25" s="152" t="s">
        <v>158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59"/>
      <c r="B26" s="160"/>
      <c r="C26" s="235"/>
      <c r="D26" s="236"/>
      <c r="E26" s="236"/>
      <c r="F26" s="236"/>
      <c r="G26" s="236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52"/>
      <c r="Z26" s="152"/>
      <c r="AA26" s="152"/>
      <c r="AB26" s="152"/>
      <c r="AC26" s="152"/>
      <c r="AD26" s="152"/>
      <c r="AE26" s="152"/>
      <c r="AF26" s="152"/>
      <c r="AG26" s="152" t="s">
        <v>140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x14ac:dyDescent="0.2">
      <c r="A27" s="5"/>
      <c r="B27" s="6"/>
      <c r="C27" s="183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AE27">
        <v>15</v>
      </c>
      <c r="AF27">
        <v>21</v>
      </c>
    </row>
    <row r="28" spans="1:60" x14ac:dyDescent="0.2">
      <c r="A28" s="155"/>
      <c r="B28" s="156" t="s">
        <v>29</v>
      </c>
      <c r="C28" s="184"/>
      <c r="D28" s="157"/>
      <c r="E28" s="158"/>
      <c r="F28" s="158"/>
      <c r="G28" s="179">
        <f>G8+G15</f>
        <v>0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AE28">
        <f>SUMIF(L7:L26,AE27,G7:G26)</f>
        <v>0</v>
      </c>
      <c r="AF28">
        <f>SUMIF(L7:L26,AF27,G7:G26)</f>
        <v>0</v>
      </c>
      <c r="AG28" t="s">
        <v>241</v>
      </c>
    </row>
    <row r="29" spans="1:60" x14ac:dyDescent="0.2">
      <c r="C29" s="185"/>
      <c r="D29" s="143"/>
      <c r="AG29" t="s">
        <v>242</v>
      </c>
    </row>
    <row r="30" spans="1:60" x14ac:dyDescent="0.2">
      <c r="D30" s="143"/>
    </row>
    <row r="31" spans="1:60" x14ac:dyDescent="0.2">
      <c r="D31" s="143"/>
    </row>
    <row r="32" spans="1:60" x14ac:dyDescent="0.2">
      <c r="D32" s="143"/>
    </row>
    <row r="33" spans="4:4" x14ac:dyDescent="0.2">
      <c r="D33" s="143"/>
    </row>
    <row r="34" spans="4:4" x14ac:dyDescent="0.2">
      <c r="D34" s="143"/>
    </row>
    <row r="35" spans="4:4" x14ac:dyDescent="0.2">
      <c r="D35" s="143"/>
    </row>
    <row r="36" spans="4:4" x14ac:dyDescent="0.2">
      <c r="D36" s="143"/>
    </row>
    <row r="37" spans="4:4" x14ac:dyDescent="0.2">
      <c r="D37" s="143"/>
    </row>
    <row r="38" spans="4:4" x14ac:dyDescent="0.2">
      <c r="D38" s="143"/>
    </row>
    <row r="39" spans="4:4" x14ac:dyDescent="0.2">
      <c r="D39" s="143"/>
    </row>
    <row r="40" spans="4:4" x14ac:dyDescent="0.2">
      <c r="D40" s="143"/>
    </row>
    <row r="41" spans="4:4" x14ac:dyDescent="0.2">
      <c r="D41" s="143"/>
    </row>
    <row r="42" spans="4:4" x14ac:dyDescent="0.2">
      <c r="D42" s="143"/>
    </row>
    <row r="43" spans="4:4" x14ac:dyDescent="0.2">
      <c r="D43" s="143"/>
    </row>
    <row r="44" spans="4:4" x14ac:dyDescent="0.2">
      <c r="D44" s="143"/>
    </row>
    <row r="45" spans="4:4" x14ac:dyDescent="0.2">
      <c r="D45" s="143"/>
    </row>
    <row r="46" spans="4:4" x14ac:dyDescent="0.2">
      <c r="D46" s="143"/>
    </row>
    <row r="47" spans="4:4" x14ac:dyDescent="0.2">
      <c r="D47" s="143"/>
    </row>
    <row r="48" spans="4:4" x14ac:dyDescent="0.2">
      <c r="D48" s="143"/>
    </row>
    <row r="49" spans="4:4" x14ac:dyDescent="0.2">
      <c r="D49" s="143"/>
    </row>
    <row r="50" spans="4:4" x14ac:dyDescent="0.2">
      <c r="D50" s="143"/>
    </row>
    <row r="51" spans="4:4" x14ac:dyDescent="0.2">
      <c r="D51" s="143"/>
    </row>
    <row r="52" spans="4:4" x14ac:dyDescent="0.2">
      <c r="D52" s="143"/>
    </row>
    <row r="53" spans="4:4" x14ac:dyDescent="0.2">
      <c r="D53" s="143"/>
    </row>
    <row r="54" spans="4:4" x14ac:dyDescent="0.2">
      <c r="D54" s="143"/>
    </row>
    <row r="55" spans="4:4" x14ac:dyDescent="0.2">
      <c r="D55" s="143"/>
    </row>
    <row r="56" spans="4:4" x14ac:dyDescent="0.2">
      <c r="D56" s="143"/>
    </row>
    <row r="57" spans="4:4" x14ac:dyDescent="0.2">
      <c r="D57" s="143"/>
    </row>
    <row r="58" spans="4:4" x14ac:dyDescent="0.2">
      <c r="D58" s="143"/>
    </row>
    <row r="59" spans="4:4" x14ac:dyDescent="0.2">
      <c r="D59" s="143"/>
    </row>
    <row r="60" spans="4:4" x14ac:dyDescent="0.2">
      <c r="D60" s="143"/>
    </row>
    <row r="61" spans="4:4" x14ac:dyDescent="0.2">
      <c r="D61" s="143"/>
    </row>
    <row r="62" spans="4:4" x14ac:dyDescent="0.2">
      <c r="D62" s="143"/>
    </row>
    <row r="63" spans="4:4" x14ac:dyDescent="0.2">
      <c r="D63" s="143"/>
    </row>
    <row r="64" spans="4:4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sheetProtection password="C71F" sheet="1"/>
  <mergeCells count="14">
    <mergeCell ref="C12:G12"/>
    <mergeCell ref="A1:G1"/>
    <mergeCell ref="C2:G2"/>
    <mergeCell ref="C3:G3"/>
    <mergeCell ref="C4:G4"/>
    <mergeCell ref="C10:G10"/>
    <mergeCell ref="C25:G25"/>
    <mergeCell ref="C26:G26"/>
    <mergeCell ref="C14:G14"/>
    <mergeCell ref="C17:G17"/>
    <mergeCell ref="C18:G18"/>
    <mergeCell ref="C20:G20"/>
    <mergeCell ref="C22:G22"/>
    <mergeCell ref="C24:G2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87" customWidth="1"/>
    <col min="3" max="3" width="63.28515625" style="8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43" t="s">
        <v>95</v>
      </c>
      <c r="B1" s="243"/>
      <c r="C1" s="243"/>
      <c r="D1" s="243"/>
      <c r="E1" s="243"/>
      <c r="F1" s="243"/>
      <c r="G1" s="243"/>
      <c r="AG1" t="s">
        <v>96</v>
      </c>
    </row>
    <row r="2" spans="1:60" ht="24.95" customHeight="1" x14ac:dyDescent="0.2">
      <c r="A2" s="144" t="s">
        <v>7</v>
      </c>
      <c r="B2" s="75" t="s">
        <v>43</v>
      </c>
      <c r="C2" s="244" t="s">
        <v>44</v>
      </c>
      <c r="D2" s="245"/>
      <c r="E2" s="245"/>
      <c r="F2" s="245"/>
      <c r="G2" s="246"/>
      <c r="AG2" t="s">
        <v>97</v>
      </c>
    </row>
    <row r="3" spans="1:60" ht="24.95" customHeight="1" x14ac:dyDescent="0.2">
      <c r="A3" s="144" t="s">
        <v>8</v>
      </c>
      <c r="B3" s="75" t="s">
        <v>46</v>
      </c>
      <c r="C3" s="244" t="s">
        <v>47</v>
      </c>
      <c r="D3" s="245"/>
      <c r="E3" s="245"/>
      <c r="F3" s="245"/>
      <c r="G3" s="246"/>
      <c r="AC3" s="87" t="s">
        <v>97</v>
      </c>
      <c r="AG3" t="s">
        <v>98</v>
      </c>
    </row>
    <row r="4" spans="1:60" ht="24.95" customHeight="1" x14ac:dyDescent="0.2">
      <c r="A4" s="145" t="s">
        <v>9</v>
      </c>
      <c r="B4" s="146" t="s">
        <v>52</v>
      </c>
      <c r="C4" s="247" t="s">
        <v>53</v>
      </c>
      <c r="D4" s="248"/>
      <c r="E4" s="248"/>
      <c r="F4" s="248"/>
      <c r="G4" s="249"/>
      <c r="AG4" t="s">
        <v>99</v>
      </c>
    </row>
    <row r="5" spans="1:60" x14ac:dyDescent="0.2">
      <c r="D5" s="143"/>
    </row>
    <row r="6" spans="1:60" ht="38.25" x14ac:dyDescent="0.2">
      <c r="A6" s="148" t="s">
        <v>100</v>
      </c>
      <c r="B6" s="150" t="s">
        <v>101</v>
      </c>
      <c r="C6" s="150" t="s">
        <v>102</v>
      </c>
      <c r="D6" s="149" t="s">
        <v>103</v>
      </c>
      <c r="E6" s="148" t="s">
        <v>104</v>
      </c>
      <c r="F6" s="147" t="s">
        <v>105</v>
      </c>
      <c r="G6" s="148" t="s">
        <v>29</v>
      </c>
      <c r="H6" s="151" t="s">
        <v>30</v>
      </c>
      <c r="I6" s="151" t="s">
        <v>106</v>
      </c>
      <c r="J6" s="151" t="s">
        <v>31</v>
      </c>
      <c r="K6" s="151" t="s">
        <v>107</v>
      </c>
      <c r="L6" s="151" t="s">
        <v>108</v>
      </c>
      <c r="M6" s="151" t="s">
        <v>109</v>
      </c>
      <c r="N6" s="151" t="s">
        <v>110</v>
      </c>
      <c r="O6" s="151" t="s">
        <v>111</v>
      </c>
      <c r="P6" s="151" t="s">
        <v>112</v>
      </c>
      <c r="Q6" s="151" t="s">
        <v>113</v>
      </c>
      <c r="R6" s="151" t="s">
        <v>114</v>
      </c>
      <c r="S6" s="151" t="s">
        <v>115</v>
      </c>
      <c r="T6" s="151" t="s">
        <v>116</v>
      </c>
      <c r="U6" s="151" t="s">
        <v>117</v>
      </c>
      <c r="V6" s="151" t="s">
        <v>118</v>
      </c>
      <c r="W6" s="151" t="s">
        <v>119</v>
      </c>
      <c r="X6" s="151" t="s">
        <v>120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</row>
    <row r="8" spans="1:60" x14ac:dyDescent="0.2">
      <c r="A8" s="165" t="s">
        <v>121</v>
      </c>
      <c r="B8" s="166" t="s">
        <v>48</v>
      </c>
      <c r="C8" s="180" t="s">
        <v>58</v>
      </c>
      <c r="D8" s="167"/>
      <c r="E8" s="168"/>
      <c r="F8" s="169"/>
      <c r="G8" s="169">
        <f>SUMIF(AG9:AG35,"&lt;&gt;NOR",G9:G35)</f>
        <v>0</v>
      </c>
      <c r="H8" s="169"/>
      <c r="I8" s="169">
        <f>SUM(I9:I35)</f>
        <v>0</v>
      </c>
      <c r="J8" s="169"/>
      <c r="K8" s="169">
        <f>SUM(K9:K35)</f>
        <v>0</v>
      </c>
      <c r="L8" s="169"/>
      <c r="M8" s="169">
        <f>SUM(M9:M35)</f>
        <v>0</v>
      </c>
      <c r="N8" s="169"/>
      <c r="O8" s="169">
        <f>SUM(O9:O35)</f>
        <v>0</v>
      </c>
      <c r="P8" s="169"/>
      <c r="Q8" s="169">
        <f>SUM(Q9:Q35)</f>
        <v>14.4</v>
      </c>
      <c r="R8" s="169"/>
      <c r="S8" s="169"/>
      <c r="T8" s="170"/>
      <c r="U8" s="164"/>
      <c r="V8" s="164">
        <f>SUM(V9:V35)</f>
        <v>45.17</v>
      </c>
      <c r="W8" s="164"/>
      <c r="X8" s="164"/>
      <c r="AG8" t="s">
        <v>122</v>
      </c>
    </row>
    <row r="9" spans="1:60" outlineLevel="1" x14ac:dyDescent="0.2">
      <c r="A9" s="171">
        <v>1</v>
      </c>
      <c r="B9" s="172" t="s">
        <v>262</v>
      </c>
      <c r="C9" s="181" t="s">
        <v>263</v>
      </c>
      <c r="D9" s="173" t="s">
        <v>125</v>
      </c>
      <c r="E9" s="174">
        <v>10</v>
      </c>
      <c r="F9" s="175"/>
      <c r="G9" s="176">
        <f>ROUND(E9*F9,2)</f>
        <v>0</v>
      </c>
      <c r="H9" s="175"/>
      <c r="I9" s="176">
        <f>ROUND(E9*H9,2)</f>
        <v>0</v>
      </c>
      <c r="J9" s="175"/>
      <c r="K9" s="176">
        <f>ROUND(E9*J9,2)</f>
        <v>0</v>
      </c>
      <c r="L9" s="176">
        <v>21</v>
      </c>
      <c r="M9" s="176">
        <f>G9*(1+L9/100)</f>
        <v>0</v>
      </c>
      <c r="N9" s="176">
        <v>0</v>
      </c>
      <c r="O9" s="176">
        <f>ROUND(E9*N9,2)</f>
        <v>0</v>
      </c>
      <c r="P9" s="176">
        <v>0</v>
      </c>
      <c r="Q9" s="176">
        <f>ROUND(E9*P9,2)</f>
        <v>0</v>
      </c>
      <c r="R9" s="176" t="s">
        <v>264</v>
      </c>
      <c r="S9" s="176" t="s">
        <v>127</v>
      </c>
      <c r="T9" s="177" t="s">
        <v>146</v>
      </c>
      <c r="U9" s="161">
        <v>0.17199999999999999</v>
      </c>
      <c r="V9" s="161">
        <f>ROUND(E9*U9,2)</f>
        <v>1.72</v>
      </c>
      <c r="W9" s="161"/>
      <c r="X9" s="161" t="s">
        <v>129</v>
      </c>
      <c r="Y9" s="152"/>
      <c r="Z9" s="152"/>
      <c r="AA9" s="152"/>
      <c r="AB9" s="152"/>
      <c r="AC9" s="152"/>
      <c r="AD9" s="152"/>
      <c r="AE9" s="152"/>
      <c r="AF9" s="152"/>
      <c r="AG9" s="152" t="s">
        <v>130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22.5" outlineLevel="1" x14ac:dyDescent="0.2">
      <c r="A10" s="159"/>
      <c r="B10" s="160"/>
      <c r="C10" s="237" t="s">
        <v>265</v>
      </c>
      <c r="D10" s="238"/>
      <c r="E10" s="238"/>
      <c r="F10" s="238"/>
      <c r="G10" s="238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52"/>
      <c r="Z10" s="152"/>
      <c r="AA10" s="152"/>
      <c r="AB10" s="152"/>
      <c r="AC10" s="152"/>
      <c r="AD10" s="152"/>
      <c r="AE10" s="152"/>
      <c r="AF10" s="152"/>
      <c r="AG10" s="152" t="s">
        <v>167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78" t="str">
        <f>C10</f>
        <v>s odstraněním kořenů a s případným nutným odklizením křovin a stromů na hromady na vzdálenost do 50 m nebo s naložením na dopravní prostředek, do sklonu terénu 1 : 5,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235"/>
      <c r="D11" s="236"/>
      <c r="E11" s="236"/>
      <c r="F11" s="236"/>
      <c r="G11" s="236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52"/>
      <c r="Z11" s="152"/>
      <c r="AA11" s="152"/>
      <c r="AB11" s="152"/>
      <c r="AC11" s="152"/>
      <c r="AD11" s="152"/>
      <c r="AE11" s="152"/>
      <c r="AF11" s="152"/>
      <c r="AG11" s="152" t="s">
        <v>140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71">
        <v>2</v>
      </c>
      <c r="B12" s="172" t="s">
        <v>266</v>
      </c>
      <c r="C12" s="181" t="s">
        <v>267</v>
      </c>
      <c r="D12" s="173" t="s">
        <v>125</v>
      </c>
      <c r="E12" s="174">
        <v>30</v>
      </c>
      <c r="F12" s="175"/>
      <c r="G12" s="176">
        <f>ROUND(E12*F12,2)</f>
        <v>0</v>
      </c>
      <c r="H12" s="175"/>
      <c r="I12" s="176">
        <f>ROUND(E12*H12,2)</f>
        <v>0</v>
      </c>
      <c r="J12" s="175"/>
      <c r="K12" s="176">
        <f>ROUND(E12*J12,2)</f>
        <v>0</v>
      </c>
      <c r="L12" s="176">
        <v>21</v>
      </c>
      <c r="M12" s="176">
        <f>G12*(1+L12/100)</f>
        <v>0</v>
      </c>
      <c r="N12" s="176">
        <v>0</v>
      </c>
      <c r="O12" s="176">
        <f>ROUND(E12*N12,2)</f>
        <v>0</v>
      </c>
      <c r="P12" s="176">
        <v>0.48</v>
      </c>
      <c r="Q12" s="176">
        <f>ROUND(E12*P12,2)</f>
        <v>14.4</v>
      </c>
      <c r="R12" s="176" t="s">
        <v>268</v>
      </c>
      <c r="S12" s="176" t="s">
        <v>127</v>
      </c>
      <c r="T12" s="177" t="s">
        <v>146</v>
      </c>
      <c r="U12" s="161">
        <v>0.30599999999999999</v>
      </c>
      <c r="V12" s="161">
        <f>ROUND(E12*U12,2)</f>
        <v>9.18</v>
      </c>
      <c r="W12" s="161"/>
      <c r="X12" s="161" t="s">
        <v>129</v>
      </c>
      <c r="Y12" s="152"/>
      <c r="Z12" s="152"/>
      <c r="AA12" s="152"/>
      <c r="AB12" s="152"/>
      <c r="AC12" s="152"/>
      <c r="AD12" s="152"/>
      <c r="AE12" s="152"/>
      <c r="AF12" s="152"/>
      <c r="AG12" s="152" t="s">
        <v>130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59"/>
      <c r="B13" s="160"/>
      <c r="C13" s="237" t="s">
        <v>269</v>
      </c>
      <c r="D13" s="238"/>
      <c r="E13" s="238"/>
      <c r="F13" s="238"/>
      <c r="G13" s="238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52"/>
      <c r="Z13" s="152"/>
      <c r="AA13" s="152"/>
      <c r="AB13" s="152"/>
      <c r="AC13" s="152"/>
      <c r="AD13" s="152"/>
      <c r="AE13" s="152"/>
      <c r="AF13" s="152"/>
      <c r="AG13" s="152" t="s">
        <v>167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182" t="s">
        <v>270</v>
      </c>
      <c r="D14" s="162"/>
      <c r="E14" s="163">
        <v>30</v>
      </c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52"/>
      <c r="Z14" s="152"/>
      <c r="AA14" s="152"/>
      <c r="AB14" s="152"/>
      <c r="AC14" s="152"/>
      <c r="AD14" s="152"/>
      <c r="AE14" s="152"/>
      <c r="AF14" s="152"/>
      <c r="AG14" s="152" t="s">
        <v>132</v>
      </c>
      <c r="AH14" s="152">
        <v>0</v>
      </c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235"/>
      <c r="D15" s="236"/>
      <c r="E15" s="236"/>
      <c r="F15" s="236"/>
      <c r="G15" s="236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52"/>
      <c r="Z15" s="152"/>
      <c r="AA15" s="152"/>
      <c r="AB15" s="152"/>
      <c r="AC15" s="152"/>
      <c r="AD15" s="152"/>
      <c r="AE15" s="152"/>
      <c r="AF15" s="152"/>
      <c r="AG15" s="152" t="s">
        <v>140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71">
        <v>3</v>
      </c>
      <c r="B16" s="172" t="s">
        <v>271</v>
      </c>
      <c r="C16" s="181" t="s">
        <v>272</v>
      </c>
      <c r="D16" s="173" t="s">
        <v>273</v>
      </c>
      <c r="E16" s="174">
        <v>2.25</v>
      </c>
      <c r="F16" s="175"/>
      <c r="G16" s="176">
        <f>ROUND(E16*F16,2)</f>
        <v>0</v>
      </c>
      <c r="H16" s="175"/>
      <c r="I16" s="176">
        <f>ROUND(E16*H16,2)</f>
        <v>0</v>
      </c>
      <c r="J16" s="175"/>
      <c r="K16" s="176">
        <f>ROUND(E16*J16,2)</f>
        <v>0</v>
      </c>
      <c r="L16" s="176">
        <v>21</v>
      </c>
      <c r="M16" s="176">
        <f>G16*(1+L16/100)</f>
        <v>0</v>
      </c>
      <c r="N16" s="176">
        <v>0</v>
      </c>
      <c r="O16" s="176">
        <f>ROUND(E16*N16,2)</f>
        <v>0</v>
      </c>
      <c r="P16" s="176">
        <v>0</v>
      </c>
      <c r="Q16" s="176">
        <f>ROUND(E16*P16,2)</f>
        <v>0</v>
      </c>
      <c r="R16" s="176" t="s">
        <v>264</v>
      </c>
      <c r="S16" s="176" t="s">
        <v>127</v>
      </c>
      <c r="T16" s="177" t="s">
        <v>146</v>
      </c>
      <c r="U16" s="161">
        <v>1.7629999999999999</v>
      </c>
      <c r="V16" s="161">
        <f>ROUND(E16*U16,2)</f>
        <v>3.97</v>
      </c>
      <c r="W16" s="161"/>
      <c r="X16" s="161" t="s">
        <v>129</v>
      </c>
      <c r="Y16" s="152"/>
      <c r="Z16" s="152"/>
      <c r="AA16" s="152"/>
      <c r="AB16" s="152"/>
      <c r="AC16" s="152"/>
      <c r="AD16" s="152"/>
      <c r="AE16" s="152"/>
      <c r="AF16" s="152"/>
      <c r="AG16" s="152" t="s">
        <v>130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237" t="s">
        <v>274</v>
      </c>
      <c r="D17" s="238"/>
      <c r="E17" s="238"/>
      <c r="F17" s="238"/>
      <c r="G17" s="238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52"/>
      <c r="Z17" s="152"/>
      <c r="AA17" s="152"/>
      <c r="AB17" s="152"/>
      <c r="AC17" s="152"/>
      <c r="AD17" s="152"/>
      <c r="AE17" s="152"/>
      <c r="AF17" s="152"/>
      <c r="AG17" s="152" t="s">
        <v>167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78" t="str">
        <f>C17</f>
        <v>Příplatek k cenám hloubených vykopávek za ztížení vykopávky v blízkosti podzemního vedení nebo výbušnin pro jakoukoliv třídu horniny.</v>
      </c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235"/>
      <c r="D18" s="236"/>
      <c r="E18" s="236"/>
      <c r="F18" s="236"/>
      <c r="G18" s="236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52"/>
      <c r="Z18" s="152"/>
      <c r="AA18" s="152"/>
      <c r="AB18" s="152"/>
      <c r="AC18" s="152"/>
      <c r="AD18" s="152"/>
      <c r="AE18" s="152"/>
      <c r="AF18" s="152"/>
      <c r="AG18" s="152" t="s">
        <v>140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71">
        <v>4</v>
      </c>
      <c r="B19" s="172" t="s">
        <v>275</v>
      </c>
      <c r="C19" s="181" t="s">
        <v>276</v>
      </c>
      <c r="D19" s="173" t="s">
        <v>273</v>
      </c>
      <c r="E19" s="174">
        <v>100</v>
      </c>
      <c r="F19" s="175"/>
      <c r="G19" s="176">
        <f>ROUND(E19*F19,2)</f>
        <v>0</v>
      </c>
      <c r="H19" s="175"/>
      <c r="I19" s="176">
        <f>ROUND(E19*H19,2)</f>
        <v>0</v>
      </c>
      <c r="J19" s="175"/>
      <c r="K19" s="176">
        <f>ROUND(E19*J19,2)</f>
        <v>0</v>
      </c>
      <c r="L19" s="176">
        <v>21</v>
      </c>
      <c r="M19" s="176">
        <f>G19*(1+L19/100)</f>
        <v>0</v>
      </c>
      <c r="N19" s="176">
        <v>0</v>
      </c>
      <c r="O19" s="176">
        <f>ROUND(E19*N19,2)</f>
        <v>0</v>
      </c>
      <c r="P19" s="176">
        <v>0</v>
      </c>
      <c r="Q19" s="176">
        <f>ROUND(E19*P19,2)</f>
        <v>0</v>
      </c>
      <c r="R19" s="176" t="s">
        <v>264</v>
      </c>
      <c r="S19" s="176" t="s">
        <v>127</v>
      </c>
      <c r="T19" s="177" t="s">
        <v>146</v>
      </c>
      <c r="U19" s="161">
        <v>0.18</v>
      </c>
      <c r="V19" s="161">
        <f>ROUND(E19*U19,2)</f>
        <v>18</v>
      </c>
      <c r="W19" s="161"/>
      <c r="X19" s="161" t="s">
        <v>129</v>
      </c>
      <c r="Y19" s="152"/>
      <c r="Z19" s="152"/>
      <c r="AA19" s="152"/>
      <c r="AB19" s="152"/>
      <c r="AC19" s="152"/>
      <c r="AD19" s="152"/>
      <c r="AE19" s="152"/>
      <c r="AF19" s="152"/>
      <c r="AG19" s="152" t="s">
        <v>130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ht="33.75" outlineLevel="1" x14ac:dyDescent="0.2">
      <c r="A20" s="159"/>
      <c r="B20" s="160"/>
      <c r="C20" s="237" t="s">
        <v>277</v>
      </c>
      <c r="D20" s="238"/>
      <c r="E20" s="238"/>
      <c r="F20" s="238"/>
      <c r="G20" s="238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52"/>
      <c r="Z20" s="152"/>
      <c r="AA20" s="152"/>
      <c r="AB20" s="152"/>
      <c r="AC20" s="152"/>
      <c r="AD20" s="152"/>
      <c r="AE20" s="152"/>
      <c r="AF20" s="152"/>
      <c r="AG20" s="152" t="s">
        <v>167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78" t="str">
        <f>C20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182" t="s">
        <v>278</v>
      </c>
      <c r="D21" s="162"/>
      <c r="E21" s="163">
        <v>100</v>
      </c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52"/>
      <c r="Z21" s="152"/>
      <c r="AA21" s="152"/>
      <c r="AB21" s="152"/>
      <c r="AC21" s="152"/>
      <c r="AD21" s="152"/>
      <c r="AE21" s="152"/>
      <c r="AF21" s="152"/>
      <c r="AG21" s="152" t="s">
        <v>132</v>
      </c>
      <c r="AH21" s="152">
        <v>0</v>
      </c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235"/>
      <c r="D22" s="236"/>
      <c r="E22" s="236"/>
      <c r="F22" s="236"/>
      <c r="G22" s="236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52"/>
      <c r="Z22" s="152"/>
      <c r="AA22" s="152"/>
      <c r="AB22" s="152"/>
      <c r="AC22" s="152"/>
      <c r="AD22" s="152"/>
      <c r="AE22" s="152"/>
      <c r="AF22" s="152"/>
      <c r="AG22" s="152" t="s">
        <v>140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ht="22.5" outlineLevel="1" x14ac:dyDescent="0.2">
      <c r="A23" s="171">
        <v>5</v>
      </c>
      <c r="B23" s="172" t="s">
        <v>279</v>
      </c>
      <c r="C23" s="181" t="s">
        <v>280</v>
      </c>
      <c r="D23" s="173" t="s">
        <v>273</v>
      </c>
      <c r="E23" s="174">
        <v>100</v>
      </c>
      <c r="F23" s="175"/>
      <c r="G23" s="176">
        <f>ROUND(E23*F23,2)</f>
        <v>0</v>
      </c>
      <c r="H23" s="175"/>
      <c r="I23" s="176">
        <f>ROUND(E23*H23,2)</f>
        <v>0</v>
      </c>
      <c r="J23" s="175"/>
      <c r="K23" s="176">
        <f>ROUND(E23*J23,2)</f>
        <v>0</v>
      </c>
      <c r="L23" s="176">
        <v>21</v>
      </c>
      <c r="M23" s="176">
        <f>G23*(1+L23/100)</f>
        <v>0</v>
      </c>
      <c r="N23" s="176">
        <v>0</v>
      </c>
      <c r="O23" s="176">
        <f>ROUND(E23*N23,2)</f>
        <v>0</v>
      </c>
      <c r="P23" s="176">
        <v>0</v>
      </c>
      <c r="Q23" s="176">
        <f>ROUND(E23*P23,2)</f>
        <v>0</v>
      </c>
      <c r="R23" s="176" t="s">
        <v>264</v>
      </c>
      <c r="S23" s="176" t="s">
        <v>127</v>
      </c>
      <c r="T23" s="177" t="s">
        <v>146</v>
      </c>
      <c r="U23" s="161">
        <v>1.0999999999999999E-2</v>
      </c>
      <c r="V23" s="161">
        <f>ROUND(E23*U23,2)</f>
        <v>1.1000000000000001</v>
      </c>
      <c r="W23" s="161"/>
      <c r="X23" s="161" t="s">
        <v>129</v>
      </c>
      <c r="Y23" s="152"/>
      <c r="Z23" s="152"/>
      <c r="AA23" s="152"/>
      <c r="AB23" s="152"/>
      <c r="AC23" s="152"/>
      <c r="AD23" s="152"/>
      <c r="AE23" s="152"/>
      <c r="AF23" s="152"/>
      <c r="AG23" s="152" t="s">
        <v>130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59"/>
      <c r="B24" s="160"/>
      <c r="C24" s="237" t="s">
        <v>281</v>
      </c>
      <c r="D24" s="238"/>
      <c r="E24" s="238"/>
      <c r="F24" s="238"/>
      <c r="G24" s="238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52"/>
      <c r="Z24" s="152"/>
      <c r="AA24" s="152"/>
      <c r="AB24" s="152"/>
      <c r="AC24" s="152"/>
      <c r="AD24" s="152"/>
      <c r="AE24" s="152"/>
      <c r="AF24" s="152"/>
      <c r="AG24" s="152" t="s">
        <v>167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235"/>
      <c r="D25" s="236"/>
      <c r="E25" s="236"/>
      <c r="F25" s="236"/>
      <c r="G25" s="236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52"/>
      <c r="Z25" s="152"/>
      <c r="AA25" s="152"/>
      <c r="AB25" s="152"/>
      <c r="AC25" s="152"/>
      <c r="AD25" s="152"/>
      <c r="AE25" s="152"/>
      <c r="AF25" s="152"/>
      <c r="AG25" s="152" t="s">
        <v>140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71">
        <v>6</v>
      </c>
      <c r="B26" s="172" t="s">
        <v>282</v>
      </c>
      <c r="C26" s="181" t="s">
        <v>283</v>
      </c>
      <c r="D26" s="173" t="s">
        <v>125</v>
      </c>
      <c r="E26" s="174">
        <v>10</v>
      </c>
      <c r="F26" s="175"/>
      <c r="G26" s="176">
        <f>ROUND(E26*F26,2)</f>
        <v>0</v>
      </c>
      <c r="H26" s="175"/>
      <c r="I26" s="176">
        <f>ROUND(E26*H26,2)</f>
        <v>0</v>
      </c>
      <c r="J26" s="175"/>
      <c r="K26" s="176">
        <f>ROUND(E26*J26,2)</f>
        <v>0</v>
      </c>
      <c r="L26" s="176">
        <v>21</v>
      </c>
      <c r="M26" s="176">
        <f>G26*(1+L26/100)</f>
        <v>0</v>
      </c>
      <c r="N26" s="176">
        <v>0</v>
      </c>
      <c r="O26" s="176">
        <f>ROUND(E26*N26,2)</f>
        <v>0</v>
      </c>
      <c r="P26" s="176">
        <v>0</v>
      </c>
      <c r="Q26" s="176">
        <f>ROUND(E26*P26,2)</f>
        <v>0</v>
      </c>
      <c r="R26" s="176" t="s">
        <v>264</v>
      </c>
      <c r="S26" s="176" t="s">
        <v>127</v>
      </c>
      <c r="T26" s="177" t="s">
        <v>146</v>
      </c>
      <c r="U26" s="161">
        <v>0</v>
      </c>
      <c r="V26" s="161">
        <f>ROUND(E26*U26,2)</f>
        <v>0</v>
      </c>
      <c r="W26" s="161"/>
      <c r="X26" s="161" t="s">
        <v>129</v>
      </c>
      <c r="Y26" s="152"/>
      <c r="Z26" s="152"/>
      <c r="AA26" s="152"/>
      <c r="AB26" s="152"/>
      <c r="AC26" s="152"/>
      <c r="AD26" s="152"/>
      <c r="AE26" s="152"/>
      <c r="AF26" s="152"/>
      <c r="AG26" s="152" t="s">
        <v>130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59"/>
      <c r="B27" s="160"/>
      <c r="C27" s="237" t="s">
        <v>284</v>
      </c>
      <c r="D27" s="238"/>
      <c r="E27" s="238"/>
      <c r="F27" s="238"/>
      <c r="G27" s="238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52"/>
      <c r="Z27" s="152"/>
      <c r="AA27" s="152"/>
      <c r="AB27" s="152"/>
      <c r="AC27" s="152"/>
      <c r="AD27" s="152"/>
      <c r="AE27" s="152"/>
      <c r="AF27" s="152"/>
      <c r="AG27" s="152" t="s">
        <v>167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">
      <c r="A28" s="159"/>
      <c r="B28" s="160"/>
      <c r="C28" s="235"/>
      <c r="D28" s="236"/>
      <c r="E28" s="236"/>
      <c r="F28" s="236"/>
      <c r="G28" s="236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52"/>
      <c r="Z28" s="152"/>
      <c r="AA28" s="152"/>
      <c r="AB28" s="152"/>
      <c r="AC28" s="152"/>
      <c r="AD28" s="152"/>
      <c r="AE28" s="152"/>
      <c r="AF28" s="152"/>
      <c r="AG28" s="152" t="s">
        <v>140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ht="22.5" outlineLevel="1" x14ac:dyDescent="0.2">
      <c r="A29" s="171">
        <v>7</v>
      </c>
      <c r="B29" s="172" t="s">
        <v>285</v>
      </c>
      <c r="C29" s="181" t="s">
        <v>286</v>
      </c>
      <c r="D29" s="173" t="s">
        <v>273</v>
      </c>
      <c r="E29" s="174">
        <v>100</v>
      </c>
      <c r="F29" s="175"/>
      <c r="G29" s="176">
        <f>ROUND(E29*F29,2)</f>
        <v>0</v>
      </c>
      <c r="H29" s="175"/>
      <c r="I29" s="176">
        <f>ROUND(E29*H29,2)</f>
        <v>0</v>
      </c>
      <c r="J29" s="175"/>
      <c r="K29" s="176">
        <f>ROUND(E29*J29,2)</f>
        <v>0</v>
      </c>
      <c r="L29" s="176">
        <v>21</v>
      </c>
      <c r="M29" s="176">
        <f>G29*(1+L29/100)</f>
        <v>0</v>
      </c>
      <c r="N29" s="176">
        <v>0</v>
      </c>
      <c r="O29" s="176">
        <f>ROUND(E29*N29,2)</f>
        <v>0</v>
      </c>
      <c r="P29" s="176">
        <v>0</v>
      </c>
      <c r="Q29" s="176">
        <f>ROUND(E29*P29,2)</f>
        <v>0</v>
      </c>
      <c r="R29" s="176" t="s">
        <v>264</v>
      </c>
      <c r="S29" s="176" t="s">
        <v>127</v>
      </c>
      <c r="T29" s="177" t="s">
        <v>146</v>
      </c>
      <c r="U29" s="161">
        <v>8.9999999999999993E-3</v>
      </c>
      <c r="V29" s="161">
        <f>ROUND(E29*U29,2)</f>
        <v>0.9</v>
      </c>
      <c r="W29" s="161"/>
      <c r="X29" s="161" t="s">
        <v>129</v>
      </c>
      <c r="Y29" s="152"/>
      <c r="Z29" s="152"/>
      <c r="AA29" s="152"/>
      <c r="AB29" s="152"/>
      <c r="AC29" s="152"/>
      <c r="AD29" s="152"/>
      <c r="AE29" s="152"/>
      <c r="AF29" s="152"/>
      <c r="AG29" s="152" t="s">
        <v>130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241"/>
      <c r="D30" s="242"/>
      <c r="E30" s="242"/>
      <c r="F30" s="242"/>
      <c r="G30" s="242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52"/>
      <c r="Z30" s="152"/>
      <c r="AA30" s="152"/>
      <c r="AB30" s="152"/>
      <c r="AC30" s="152"/>
      <c r="AD30" s="152"/>
      <c r="AE30" s="152"/>
      <c r="AF30" s="152"/>
      <c r="AG30" s="152" t="s">
        <v>140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ht="22.5" outlineLevel="1" x14ac:dyDescent="0.2">
      <c r="A31" s="171">
        <v>8</v>
      </c>
      <c r="B31" s="172" t="s">
        <v>287</v>
      </c>
      <c r="C31" s="181" t="s">
        <v>288</v>
      </c>
      <c r="D31" s="173" t="s">
        <v>125</v>
      </c>
      <c r="E31" s="174">
        <v>40</v>
      </c>
      <c r="F31" s="175"/>
      <c r="G31" s="176">
        <f>ROUND(E31*F31,2)</f>
        <v>0</v>
      </c>
      <c r="H31" s="175"/>
      <c r="I31" s="176">
        <f>ROUND(E31*H31,2)</f>
        <v>0</v>
      </c>
      <c r="J31" s="175"/>
      <c r="K31" s="176">
        <f>ROUND(E31*J31,2)</f>
        <v>0</v>
      </c>
      <c r="L31" s="176">
        <v>21</v>
      </c>
      <c r="M31" s="176">
        <f>G31*(1+L31/100)</f>
        <v>0</v>
      </c>
      <c r="N31" s="176">
        <v>3.0000000000000001E-5</v>
      </c>
      <c r="O31" s="176">
        <f>ROUND(E31*N31,2)</f>
        <v>0</v>
      </c>
      <c r="P31" s="176">
        <v>0</v>
      </c>
      <c r="Q31" s="176">
        <f>ROUND(E31*P31,2)</f>
        <v>0</v>
      </c>
      <c r="R31" s="176" t="s">
        <v>289</v>
      </c>
      <c r="S31" s="176" t="s">
        <v>127</v>
      </c>
      <c r="T31" s="177" t="s">
        <v>146</v>
      </c>
      <c r="U31" s="161">
        <v>0.25752000000000003</v>
      </c>
      <c r="V31" s="161">
        <f>ROUND(E31*U31,2)</f>
        <v>10.3</v>
      </c>
      <c r="W31" s="161"/>
      <c r="X31" s="161" t="s">
        <v>290</v>
      </c>
      <c r="Y31" s="152"/>
      <c r="Z31" s="152"/>
      <c r="AA31" s="152"/>
      <c r="AB31" s="152"/>
      <c r="AC31" s="152"/>
      <c r="AD31" s="152"/>
      <c r="AE31" s="152"/>
      <c r="AF31" s="152"/>
      <c r="AG31" s="152" t="s">
        <v>291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ht="22.5" outlineLevel="1" x14ac:dyDescent="0.2">
      <c r="A32" s="159"/>
      <c r="B32" s="160"/>
      <c r="C32" s="237" t="s">
        <v>292</v>
      </c>
      <c r="D32" s="238"/>
      <c r="E32" s="238"/>
      <c r="F32" s="238"/>
      <c r="G32" s="238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52"/>
      <c r="Z32" s="152"/>
      <c r="AA32" s="152"/>
      <c r="AB32" s="152"/>
      <c r="AC32" s="152"/>
      <c r="AD32" s="152"/>
      <c r="AE32" s="152"/>
      <c r="AF32" s="152"/>
      <c r="AG32" s="152" t="s">
        <v>167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78" t="str">
        <f>C32</f>
        <v>vč. urovnání ornice, naložení na skládce, vodorovným přemístěním ornice na místo rozprostření, založení trávníku osetím a dodávky travního semene.</v>
      </c>
      <c r="BB32" s="152"/>
      <c r="BC32" s="152"/>
      <c r="BD32" s="152"/>
      <c r="BE32" s="152"/>
      <c r="BF32" s="152"/>
      <c r="BG32" s="152"/>
      <c r="BH32" s="152"/>
    </row>
    <row r="33" spans="1:60" outlineLevel="1" x14ac:dyDescent="0.2">
      <c r="A33" s="159"/>
      <c r="B33" s="160"/>
      <c r="C33" s="250" t="s">
        <v>293</v>
      </c>
      <c r="D33" s="251"/>
      <c r="E33" s="251"/>
      <c r="F33" s="251"/>
      <c r="G33" s="25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52"/>
      <c r="Z33" s="152"/>
      <c r="AA33" s="152"/>
      <c r="AB33" s="152"/>
      <c r="AC33" s="152"/>
      <c r="AD33" s="152"/>
      <c r="AE33" s="152"/>
      <c r="AF33" s="152"/>
      <c r="AG33" s="152" t="s">
        <v>158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59"/>
      <c r="B34" s="160"/>
      <c r="C34" s="182" t="s">
        <v>294</v>
      </c>
      <c r="D34" s="162"/>
      <c r="E34" s="163">
        <v>40</v>
      </c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52"/>
      <c r="Z34" s="152"/>
      <c r="AA34" s="152"/>
      <c r="AB34" s="152"/>
      <c r="AC34" s="152"/>
      <c r="AD34" s="152"/>
      <c r="AE34" s="152"/>
      <c r="AF34" s="152"/>
      <c r="AG34" s="152" t="s">
        <v>132</v>
      </c>
      <c r="AH34" s="152">
        <v>0</v>
      </c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59"/>
      <c r="B35" s="160"/>
      <c r="C35" s="235"/>
      <c r="D35" s="236"/>
      <c r="E35" s="236"/>
      <c r="F35" s="236"/>
      <c r="G35" s="236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52"/>
      <c r="Z35" s="152"/>
      <c r="AA35" s="152"/>
      <c r="AB35" s="152"/>
      <c r="AC35" s="152"/>
      <c r="AD35" s="152"/>
      <c r="AE35" s="152"/>
      <c r="AF35" s="152"/>
      <c r="AG35" s="152" t="s">
        <v>140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x14ac:dyDescent="0.2">
      <c r="A36" s="165" t="s">
        <v>121</v>
      </c>
      <c r="B36" s="166" t="s">
        <v>50</v>
      </c>
      <c r="C36" s="180" t="s">
        <v>59</v>
      </c>
      <c r="D36" s="167"/>
      <c r="E36" s="168"/>
      <c r="F36" s="169"/>
      <c r="G36" s="169">
        <f>SUMIF(AG37:AG47,"&lt;&gt;NOR",G37:G47)</f>
        <v>0</v>
      </c>
      <c r="H36" s="169"/>
      <c r="I36" s="169">
        <f>SUM(I37:I47)</f>
        <v>0</v>
      </c>
      <c r="J36" s="169"/>
      <c r="K36" s="169">
        <f>SUM(K37:K47)</f>
        <v>0</v>
      </c>
      <c r="L36" s="169"/>
      <c r="M36" s="169">
        <f>SUM(M37:M47)</f>
        <v>0</v>
      </c>
      <c r="N36" s="169"/>
      <c r="O36" s="169">
        <f>SUM(O37:O47)</f>
        <v>152.62</v>
      </c>
      <c r="P36" s="169"/>
      <c r="Q36" s="169">
        <f>SUM(Q37:Q47)</f>
        <v>0</v>
      </c>
      <c r="R36" s="169"/>
      <c r="S36" s="169"/>
      <c r="T36" s="170"/>
      <c r="U36" s="164"/>
      <c r="V36" s="164">
        <f>SUM(V37:V47)</f>
        <v>113.25999999999999</v>
      </c>
      <c r="W36" s="164"/>
      <c r="X36" s="164"/>
      <c r="AG36" t="s">
        <v>122</v>
      </c>
    </row>
    <row r="37" spans="1:60" outlineLevel="1" x14ac:dyDescent="0.2">
      <c r="A37" s="171">
        <v>9</v>
      </c>
      <c r="B37" s="172" t="s">
        <v>295</v>
      </c>
      <c r="C37" s="181" t="s">
        <v>296</v>
      </c>
      <c r="D37" s="173" t="s">
        <v>273</v>
      </c>
      <c r="E37" s="174">
        <v>80</v>
      </c>
      <c r="F37" s="175"/>
      <c r="G37" s="176">
        <f>ROUND(E37*F37,2)</f>
        <v>0</v>
      </c>
      <c r="H37" s="175"/>
      <c r="I37" s="176">
        <f>ROUND(E37*H37,2)</f>
        <v>0</v>
      </c>
      <c r="J37" s="175"/>
      <c r="K37" s="176">
        <f>ROUND(E37*J37,2)</f>
        <v>0</v>
      </c>
      <c r="L37" s="176">
        <v>21</v>
      </c>
      <c r="M37" s="176">
        <f>G37*(1+L37/100)</f>
        <v>0</v>
      </c>
      <c r="N37" s="176">
        <v>1.63</v>
      </c>
      <c r="O37" s="176">
        <f>ROUND(E37*N37,2)</f>
        <v>130.4</v>
      </c>
      <c r="P37" s="176">
        <v>0</v>
      </c>
      <c r="Q37" s="176">
        <f>ROUND(E37*P37,2)</f>
        <v>0</v>
      </c>
      <c r="R37" s="176" t="s">
        <v>297</v>
      </c>
      <c r="S37" s="176" t="s">
        <v>127</v>
      </c>
      <c r="T37" s="177" t="s">
        <v>146</v>
      </c>
      <c r="U37" s="161">
        <v>0.92</v>
      </c>
      <c r="V37" s="161">
        <f>ROUND(E37*U37,2)</f>
        <v>73.599999999999994</v>
      </c>
      <c r="W37" s="161"/>
      <c r="X37" s="161" t="s">
        <v>129</v>
      </c>
      <c r="Y37" s="152"/>
      <c r="Z37" s="152"/>
      <c r="AA37" s="152"/>
      <c r="AB37" s="152"/>
      <c r="AC37" s="152"/>
      <c r="AD37" s="152"/>
      <c r="AE37" s="152"/>
      <c r="AF37" s="152"/>
      <c r="AG37" s="152" t="s">
        <v>130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">
      <c r="A38" s="159"/>
      <c r="B38" s="160"/>
      <c r="C38" s="237" t="s">
        <v>298</v>
      </c>
      <c r="D38" s="238"/>
      <c r="E38" s="238"/>
      <c r="F38" s="238"/>
      <c r="G38" s="238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52"/>
      <c r="Z38" s="152"/>
      <c r="AA38" s="152"/>
      <c r="AB38" s="152"/>
      <c r="AC38" s="152"/>
      <c r="AD38" s="152"/>
      <c r="AE38" s="152"/>
      <c r="AF38" s="152"/>
      <c r="AG38" s="152" t="s">
        <v>167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">
      <c r="A39" s="159"/>
      <c r="B39" s="160"/>
      <c r="C39" s="182" t="s">
        <v>299</v>
      </c>
      <c r="D39" s="162"/>
      <c r="E39" s="163">
        <v>100</v>
      </c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52"/>
      <c r="Z39" s="152"/>
      <c r="AA39" s="152"/>
      <c r="AB39" s="152"/>
      <c r="AC39" s="152"/>
      <c r="AD39" s="152"/>
      <c r="AE39" s="152"/>
      <c r="AF39" s="152"/>
      <c r="AG39" s="152" t="s">
        <v>132</v>
      </c>
      <c r="AH39" s="152">
        <v>0</v>
      </c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59"/>
      <c r="B40" s="160"/>
      <c r="C40" s="182" t="s">
        <v>300</v>
      </c>
      <c r="D40" s="162"/>
      <c r="E40" s="163">
        <v>-8</v>
      </c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52"/>
      <c r="Z40" s="152"/>
      <c r="AA40" s="152"/>
      <c r="AB40" s="152"/>
      <c r="AC40" s="152"/>
      <c r="AD40" s="152"/>
      <c r="AE40" s="152"/>
      <c r="AF40" s="152"/>
      <c r="AG40" s="152" t="s">
        <v>132</v>
      </c>
      <c r="AH40" s="152">
        <v>0</v>
      </c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59"/>
      <c r="B41" s="160"/>
      <c r="C41" s="182" t="s">
        <v>301</v>
      </c>
      <c r="D41" s="162"/>
      <c r="E41" s="163">
        <v>-12</v>
      </c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52"/>
      <c r="Z41" s="152"/>
      <c r="AA41" s="152"/>
      <c r="AB41" s="152"/>
      <c r="AC41" s="152"/>
      <c r="AD41" s="152"/>
      <c r="AE41" s="152"/>
      <c r="AF41" s="152"/>
      <c r="AG41" s="152" t="s">
        <v>132</v>
      </c>
      <c r="AH41" s="152">
        <v>0</v>
      </c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59"/>
      <c r="B42" s="160"/>
      <c r="C42" s="235"/>
      <c r="D42" s="236"/>
      <c r="E42" s="236"/>
      <c r="F42" s="236"/>
      <c r="G42" s="236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52"/>
      <c r="Z42" s="152"/>
      <c r="AA42" s="152"/>
      <c r="AB42" s="152"/>
      <c r="AC42" s="152"/>
      <c r="AD42" s="152"/>
      <c r="AE42" s="152"/>
      <c r="AF42" s="152"/>
      <c r="AG42" s="152" t="s">
        <v>140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">
      <c r="A43" s="171">
        <v>10</v>
      </c>
      <c r="B43" s="172" t="s">
        <v>302</v>
      </c>
      <c r="C43" s="181" t="s">
        <v>303</v>
      </c>
      <c r="D43" s="173" t="s">
        <v>180</v>
      </c>
      <c r="E43" s="174">
        <v>55</v>
      </c>
      <c r="F43" s="175"/>
      <c r="G43" s="176">
        <f>ROUND(E43*F43,2)</f>
        <v>0</v>
      </c>
      <c r="H43" s="175"/>
      <c r="I43" s="176">
        <f>ROUND(E43*H43,2)</f>
        <v>0</v>
      </c>
      <c r="J43" s="175"/>
      <c r="K43" s="176">
        <f>ROUND(E43*J43,2)</f>
        <v>0</v>
      </c>
      <c r="L43" s="176">
        <v>21</v>
      </c>
      <c r="M43" s="176">
        <f>G43*(1+L43/100)</f>
        <v>0</v>
      </c>
      <c r="N43" s="176">
        <v>0.40392</v>
      </c>
      <c r="O43" s="176">
        <f>ROUND(E43*N43,2)</f>
        <v>22.22</v>
      </c>
      <c r="P43" s="176">
        <v>0</v>
      </c>
      <c r="Q43" s="176">
        <f>ROUND(E43*P43,2)</f>
        <v>0</v>
      </c>
      <c r="R43" s="176" t="s">
        <v>289</v>
      </c>
      <c r="S43" s="176" t="s">
        <v>127</v>
      </c>
      <c r="T43" s="177" t="s">
        <v>146</v>
      </c>
      <c r="U43" s="161">
        <v>0.72106999999999999</v>
      </c>
      <c r="V43" s="161">
        <f>ROUND(E43*U43,2)</f>
        <v>39.659999999999997</v>
      </c>
      <c r="W43" s="161"/>
      <c r="X43" s="161" t="s">
        <v>290</v>
      </c>
      <c r="Y43" s="152"/>
      <c r="Z43" s="152"/>
      <c r="AA43" s="152"/>
      <c r="AB43" s="152"/>
      <c r="AC43" s="152"/>
      <c r="AD43" s="152"/>
      <c r="AE43" s="152"/>
      <c r="AF43" s="152"/>
      <c r="AG43" s="152" t="s">
        <v>291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59"/>
      <c r="B44" s="160"/>
      <c r="C44" s="237" t="s">
        <v>304</v>
      </c>
      <c r="D44" s="238"/>
      <c r="E44" s="238"/>
      <c r="F44" s="238"/>
      <c r="G44" s="238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52"/>
      <c r="Z44" s="152"/>
      <c r="AA44" s="152"/>
      <c r="AB44" s="152"/>
      <c r="AC44" s="152"/>
      <c r="AD44" s="152"/>
      <c r="AE44" s="152"/>
      <c r="AF44" s="152"/>
      <c r="AG44" s="152" t="s">
        <v>167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">
      <c r="A45" s="159"/>
      <c r="B45" s="160"/>
      <c r="C45" s="182" t="s">
        <v>305</v>
      </c>
      <c r="D45" s="162"/>
      <c r="E45" s="163">
        <v>50</v>
      </c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52"/>
      <c r="Z45" s="152"/>
      <c r="AA45" s="152"/>
      <c r="AB45" s="152"/>
      <c r="AC45" s="152"/>
      <c r="AD45" s="152"/>
      <c r="AE45" s="152"/>
      <c r="AF45" s="152"/>
      <c r="AG45" s="152" t="s">
        <v>132</v>
      </c>
      <c r="AH45" s="152">
        <v>0</v>
      </c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">
      <c r="A46" s="159"/>
      <c r="B46" s="160"/>
      <c r="C46" s="182" t="s">
        <v>306</v>
      </c>
      <c r="D46" s="162"/>
      <c r="E46" s="163">
        <v>5</v>
      </c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52"/>
      <c r="Z46" s="152"/>
      <c r="AA46" s="152"/>
      <c r="AB46" s="152"/>
      <c r="AC46" s="152"/>
      <c r="AD46" s="152"/>
      <c r="AE46" s="152"/>
      <c r="AF46" s="152"/>
      <c r="AG46" s="152" t="s">
        <v>132</v>
      </c>
      <c r="AH46" s="152">
        <v>0</v>
      </c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">
      <c r="A47" s="159"/>
      <c r="B47" s="160"/>
      <c r="C47" s="235"/>
      <c r="D47" s="236"/>
      <c r="E47" s="236"/>
      <c r="F47" s="236"/>
      <c r="G47" s="236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52"/>
      <c r="Z47" s="152"/>
      <c r="AA47" s="152"/>
      <c r="AB47" s="152"/>
      <c r="AC47" s="152"/>
      <c r="AD47" s="152"/>
      <c r="AE47" s="152"/>
      <c r="AF47" s="152"/>
      <c r="AG47" s="152" t="s">
        <v>140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x14ac:dyDescent="0.2">
      <c r="A48" s="165" t="s">
        <v>121</v>
      </c>
      <c r="B48" s="166" t="s">
        <v>60</v>
      </c>
      <c r="C48" s="180" t="s">
        <v>61</v>
      </c>
      <c r="D48" s="167"/>
      <c r="E48" s="168"/>
      <c r="F48" s="169"/>
      <c r="G48" s="169">
        <f>SUMIF(AG49:AG55,"&lt;&gt;NOR",G49:G55)</f>
        <v>0</v>
      </c>
      <c r="H48" s="169"/>
      <c r="I48" s="169">
        <f>SUM(I49:I55)</f>
        <v>0</v>
      </c>
      <c r="J48" s="169"/>
      <c r="K48" s="169">
        <f>SUM(K49:K55)</f>
        <v>0</v>
      </c>
      <c r="L48" s="169"/>
      <c r="M48" s="169">
        <f>SUM(M49:M55)</f>
        <v>0</v>
      </c>
      <c r="N48" s="169"/>
      <c r="O48" s="169">
        <f>SUM(O49:O55)</f>
        <v>6.75</v>
      </c>
      <c r="P48" s="169"/>
      <c r="Q48" s="169">
        <f>SUM(Q49:Q55)</f>
        <v>0</v>
      </c>
      <c r="R48" s="169"/>
      <c r="S48" s="169"/>
      <c r="T48" s="170"/>
      <c r="U48" s="164"/>
      <c r="V48" s="164">
        <f>SUM(V49:V55)</f>
        <v>169.62</v>
      </c>
      <c r="W48" s="164"/>
      <c r="X48" s="164"/>
      <c r="AG48" t="s">
        <v>122</v>
      </c>
    </row>
    <row r="49" spans="1:60" outlineLevel="1" x14ac:dyDescent="0.2">
      <c r="A49" s="171">
        <v>11</v>
      </c>
      <c r="B49" s="172" t="s">
        <v>307</v>
      </c>
      <c r="C49" s="181" t="s">
        <v>308</v>
      </c>
      <c r="D49" s="173" t="s">
        <v>309</v>
      </c>
      <c r="E49" s="174">
        <v>53</v>
      </c>
      <c r="F49" s="175"/>
      <c r="G49" s="176">
        <f>ROUND(E49*F49,2)</f>
        <v>0</v>
      </c>
      <c r="H49" s="175"/>
      <c r="I49" s="176">
        <f>ROUND(E49*H49,2)</f>
        <v>0</v>
      </c>
      <c r="J49" s="175"/>
      <c r="K49" s="176">
        <f>ROUND(E49*J49,2)</f>
        <v>0</v>
      </c>
      <c r="L49" s="176">
        <v>21</v>
      </c>
      <c r="M49" s="176">
        <f>G49*(1+L49/100)</f>
        <v>0</v>
      </c>
      <c r="N49" s="176">
        <v>0</v>
      </c>
      <c r="O49" s="176">
        <f>ROUND(E49*N49,2)</f>
        <v>0</v>
      </c>
      <c r="P49" s="176">
        <v>0</v>
      </c>
      <c r="Q49" s="176">
        <f>ROUND(E49*P49,2)</f>
        <v>0</v>
      </c>
      <c r="R49" s="176" t="s">
        <v>310</v>
      </c>
      <c r="S49" s="176" t="s">
        <v>127</v>
      </c>
      <c r="T49" s="177" t="s">
        <v>128</v>
      </c>
      <c r="U49" s="161">
        <v>1.5</v>
      </c>
      <c r="V49" s="161">
        <f>ROUND(E49*U49,2)</f>
        <v>79.5</v>
      </c>
      <c r="W49" s="161"/>
      <c r="X49" s="161" t="s">
        <v>129</v>
      </c>
      <c r="Y49" s="152"/>
      <c r="Z49" s="152"/>
      <c r="AA49" s="152"/>
      <c r="AB49" s="152"/>
      <c r="AC49" s="152"/>
      <c r="AD49" s="152"/>
      <c r="AE49" s="152"/>
      <c r="AF49" s="152"/>
      <c r="AG49" s="152" t="s">
        <v>130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59"/>
      <c r="B50" s="160"/>
      <c r="C50" s="241"/>
      <c r="D50" s="242"/>
      <c r="E50" s="242"/>
      <c r="F50" s="242"/>
      <c r="G50" s="242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52"/>
      <c r="Z50" s="152"/>
      <c r="AA50" s="152"/>
      <c r="AB50" s="152"/>
      <c r="AC50" s="152"/>
      <c r="AD50" s="152"/>
      <c r="AE50" s="152"/>
      <c r="AF50" s="152"/>
      <c r="AG50" s="152" t="s">
        <v>140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ht="22.5" outlineLevel="1" x14ac:dyDescent="0.2">
      <c r="A51" s="171">
        <v>12</v>
      </c>
      <c r="B51" s="172" t="s">
        <v>311</v>
      </c>
      <c r="C51" s="181" t="s">
        <v>312</v>
      </c>
      <c r="D51" s="173" t="s">
        <v>251</v>
      </c>
      <c r="E51" s="174">
        <v>54</v>
      </c>
      <c r="F51" s="175"/>
      <c r="G51" s="176">
        <f>ROUND(E51*F51,2)</f>
        <v>0</v>
      </c>
      <c r="H51" s="175"/>
      <c r="I51" s="176">
        <f>ROUND(E51*H51,2)</f>
        <v>0</v>
      </c>
      <c r="J51" s="175"/>
      <c r="K51" s="176">
        <f>ROUND(E51*J51,2)</f>
        <v>0</v>
      </c>
      <c r="L51" s="176">
        <v>21</v>
      </c>
      <c r="M51" s="176">
        <f>G51*(1+L51/100)</f>
        <v>0</v>
      </c>
      <c r="N51" s="176">
        <v>0.125</v>
      </c>
      <c r="O51" s="176">
        <f>ROUND(E51*N51,2)</f>
        <v>6.75</v>
      </c>
      <c r="P51" s="176">
        <v>0</v>
      </c>
      <c r="Q51" s="176">
        <f>ROUND(E51*P51,2)</f>
        <v>0</v>
      </c>
      <c r="R51" s="176" t="s">
        <v>310</v>
      </c>
      <c r="S51" s="176" t="s">
        <v>127</v>
      </c>
      <c r="T51" s="177" t="s">
        <v>146</v>
      </c>
      <c r="U51" s="161">
        <v>0.52</v>
      </c>
      <c r="V51" s="161">
        <f>ROUND(E51*U51,2)</f>
        <v>28.08</v>
      </c>
      <c r="W51" s="161"/>
      <c r="X51" s="161" t="s">
        <v>129</v>
      </c>
      <c r="Y51" s="152"/>
      <c r="Z51" s="152"/>
      <c r="AA51" s="152"/>
      <c r="AB51" s="152"/>
      <c r="AC51" s="152"/>
      <c r="AD51" s="152"/>
      <c r="AE51" s="152"/>
      <c r="AF51" s="152"/>
      <c r="AG51" s="152" t="s">
        <v>130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">
      <c r="A52" s="159"/>
      <c r="B52" s="160"/>
      <c r="C52" s="237" t="s">
        <v>313</v>
      </c>
      <c r="D52" s="238"/>
      <c r="E52" s="238"/>
      <c r="F52" s="238"/>
      <c r="G52" s="23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52"/>
      <c r="Z52" s="152"/>
      <c r="AA52" s="152"/>
      <c r="AB52" s="152"/>
      <c r="AC52" s="152"/>
      <c r="AD52" s="152"/>
      <c r="AE52" s="152"/>
      <c r="AF52" s="152"/>
      <c r="AG52" s="152" t="s">
        <v>167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">
      <c r="A53" s="159"/>
      <c r="B53" s="160"/>
      <c r="C53" s="235"/>
      <c r="D53" s="236"/>
      <c r="E53" s="236"/>
      <c r="F53" s="236"/>
      <c r="G53" s="236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52"/>
      <c r="Z53" s="152"/>
      <c r="AA53" s="152"/>
      <c r="AB53" s="152"/>
      <c r="AC53" s="152"/>
      <c r="AD53" s="152"/>
      <c r="AE53" s="152"/>
      <c r="AF53" s="152"/>
      <c r="AG53" s="152" t="s">
        <v>140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">
      <c r="A54" s="171">
        <v>13</v>
      </c>
      <c r="B54" s="172" t="s">
        <v>314</v>
      </c>
      <c r="C54" s="181" t="s">
        <v>315</v>
      </c>
      <c r="D54" s="173" t="s">
        <v>180</v>
      </c>
      <c r="E54" s="174">
        <v>132</v>
      </c>
      <c r="F54" s="175"/>
      <c r="G54" s="176">
        <f>ROUND(E54*F54,2)</f>
        <v>0</v>
      </c>
      <c r="H54" s="175"/>
      <c r="I54" s="176">
        <f>ROUND(E54*H54,2)</f>
        <v>0</v>
      </c>
      <c r="J54" s="175"/>
      <c r="K54" s="176">
        <f>ROUND(E54*J54,2)</f>
        <v>0</v>
      </c>
      <c r="L54" s="176">
        <v>21</v>
      </c>
      <c r="M54" s="176">
        <f>G54*(1+L54/100)</f>
        <v>0</v>
      </c>
      <c r="N54" s="176">
        <v>0</v>
      </c>
      <c r="O54" s="176">
        <f>ROUND(E54*N54,2)</f>
        <v>0</v>
      </c>
      <c r="P54" s="176">
        <v>0</v>
      </c>
      <c r="Q54" s="176">
        <f>ROUND(E54*P54,2)</f>
        <v>0</v>
      </c>
      <c r="R54" s="176" t="s">
        <v>316</v>
      </c>
      <c r="S54" s="176" t="s">
        <v>127</v>
      </c>
      <c r="T54" s="177" t="s">
        <v>146</v>
      </c>
      <c r="U54" s="161">
        <v>0.47</v>
      </c>
      <c r="V54" s="161">
        <f>ROUND(E54*U54,2)</f>
        <v>62.04</v>
      </c>
      <c r="W54" s="161"/>
      <c r="X54" s="161" t="s">
        <v>129</v>
      </c>
      <c r="Y54" s="152"/>
      <c r="Z54" s="152"/>
      <c r="AA54" s="152"/>
      <c r="AB54" s="152"/>
      <c r="AC54" s="152"/>
      <c r="AD54" s="152"/>
      <c r="AE54" s="152"/>
      <c r="AF54" s="152"/>
      <c r="AG54" s="152" t="s">
        <v>130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59"/>
      <c r="B55" s="160"/>
      <c r="C55" s="241"/>
      <c r="D55" s="242"/>
      <c r="E55" s="242"/>
      <c r="F55" s="242"/>
      <c r="G55" s="242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52"/>
      <c r="Z55" s="152"/>
      <c r="AA55" s="152"/>
      <c r="AB55" s="152"/>
      <c r="AC55" s="152"/>
      <c r="AD55" s="152"/>
      <c r="AE55" s="152"/>
      <c r="AF55" s="152"/>
      <c r="AG55" s="152" t="s">
        <v>140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x14ac:dyDescent="0.2">
      <c r="A56" s="165" t="s">
        <v>121</v>
      </c>
      <c r="B56" s="166" t="s">
        <v>62</v>
      </c>
      <c r="C56" s="180" t="s">
        <v>63</v>
      </c>
      <c r="D56" s="167"/>
      <c r="E56" s="168"/>
      <c r="F56" s="169"/>
      <c r="G56" s="169">
        <f>SUMIF(AG57:AG66,"&lt;&gt;NOR",G57:G66)</f>
        <v>0</v>
      </c>
      <c r="H56" s="169"/>
      <c r="I56" s="169">
        <f>SUM(I57:I66)</f>
        <v>0</v>
      </c>
      <c r="J56" s="169"/>
      <c r="K56" s="169">
        <f>SUM(K57:K66)</f>
        <v>0</v>
      </c>
      <c r="L56" s="169"/>
      <c r="M56" s="169">
        <f>SUM(M57:M66)</f>
        <v>0</v>
      </c>
      <c r="N56" s="169"/>
      <c r="O56" s="169">
        <f>SUM(O57:O66)</f>
        <v>23.56</v>
      </c>
      <c r="P56" s="169"/>
      <c r="Q56" s="169">
        <f>SUM(Q57:Q66)</f>
        <v>0</v>
      </c>
      <c r="R56" s="169"/>
      <c r="S56" s="169"/>
      <c r="T56" s="170"/>
      <c r="U56" s="164"/>
      <c r="V56" s="164">
        <f>SUM(V57:V66)</f>
        <v>24.779999999999998</v>
      </c>
      <c r="W56" s="164"/>
      <c r="X56" s="164"/>
      <c r="AG56" t="s">
        <v>122</v>
      </c>
    </row>
    <row r="57" spans="1:60" ht="22.5" outlineLevel="1" x14ac:dyDescent="0.2">
      <c r="A57" s="171">
        <v>14</v>
      </c>
      <c r="B57" s="172" t="s">
        <v>317</v>
      </c>
      <c r="C57" s="181" t="s">
        <v>318</v>
      </c>
      <c r="D57" s="173" t="s">
        <v>125</v>
      </c>
      <c r="E57" s="174">
        <v>150</v>
      </c>
      <c r="F57" s="175"/>
      <c r="G57" s="176">
        <f>ROUND(E57*F57,2)</f>
        <v>0</v>
      </c>
      <c r="H57" s="175"/>
      <c r="I57" s="176">
        <f>ROUND(E57*H57,2)</f>
        <v>0</v>
      </c>
      <c r="J57" s="175"/>
      <c r="K57" s="176">
        <f>ROUND(E57*J57,2)</f>
        <v>0</v>
      </c>
      <c r="L57" s="176">
        <v>21</v>
      </c>
      <c r="M57" s="176">
        <f>G57*(1+L57/100)</f>
        <v>0</v>
      </c>
      <c r="N57" s="176">
        <v>2.0240000000000001E-2</v>
      </c>
      <c r="O57" s="176">
        <f>ROUND(E57*N57,2)</f>
        <v>3.04</v>
      </c>
      <c r="P57" s="176">
        <v>0</v>
      </c>
      <c r="Q57" s="176">
        <f>ROUND(E57*P57,2)</f>
        <v>0</v>
      </c>
      <c r="R57" s="176" t="s">
        <v>268</v>
      </c>
      <c r="S57" s="176" t="s">
        <v>127</v>
      </c>
      <c r="T57" s="177" t="s">
        <v>146</v>
      </c>
      <c r="U57" s="161">
        <v>6.0000000000000001E-3</v>
      </c>
      <c r="V57" s="161">
        <f>ROUND(E57*U57,2)</f>
        <v>0.9</v>
      </c>
      <c r="W57" s="161"/>
      <c r="X57" s="161" t="s">
        <v>129</v>
      </c>
      <c r="Y57" s="152"/>
      <c r="Z57" s="152"/>
      <c r="AA57" s="152"/>
      <c r="AB57" s="152"/>
      <c r="AC57" s="152"/>
      <c r="AD57" s="152"/>
      <c r="AE57" s="152"/>
      <c r="AF57" s="152"/>
      <c r="AG57" s="152" t="s">
        <v>130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">
      <c r="A58" s="159"/>
      <c r="B58" s="160"/>
      <c r="C58" s="237" t="s">
        <v>319</v>
      </c>
      <c r="D58" s="238"/>
      <c r="E58" s="238"/>
      <c r="F58" s="238"/>
      <c r="G58" s="238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52"/>
      <c r="Z58" s="152"/>
      <c r="AA58" s="152"/>
      <c r="AB58" s="152"/>
      <c r="AC58" s="152"/>
      <c r="AD58" s="152"/>
      <c r="AE58" s="152"/>
      <c r="AF58" s="152"/>
      <c r="AG58" s="152" t="s">
        <v>167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">
      <c r="A59" s="159"/>
      <c r="B59" s="160"/>
      <c r="C59" s="235"/>
      <c r="D59" s="236"/>
      <c r="E59" s="236"/>
      <c r="F59" s="236"/>
      <c r="G59" s="236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52"/>
      <c r="Z59" s="152"/>
      <c r="AA59" s="152"/>
      <c r="AB59" s="152"/>
      <c r="AC59" s="152"/>
      <c r="AD59" s="152"/>
      <c r="AE59" s="152"/>
      <c r="AF59" s="152"/>
      <c r="AG59" s="152" t="s">
        <v>140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ht="22.5" outlineLevel="1" x14ac:dyDescent="0.2">
      <c r="A60" s="171">
        <v>15</v>
      </c>
      <c r="B60" s="172" t="s">
        <v>320</v>
      </c>
      <c r="C60" s="181" t="s">
        <v>321</v>
      </c>
      <c r="D60" s="173" t="s">
        <v>125</v>
      </c>
      <c r="E60" s="174">
        <v>30</v>
      </c>
      <c r="F60" s="175"/>
      <c r="G60" s="176">
        <f>ROUND(E60*F60,2)</f>
        <v>0</v>
      </c>
      <c r="H60" s="175"/>
      <c r="I60" s="176">
        <f>ROUND(E60*H60,2)</f>
        <v>0</v>
      </c>
      <c r="J60" s="175"/>
      <c r="K60" s="176">
        <f>ROUND(E60*J60,2)</f>
        <v>0</v>
      </c>
      <c r="L60" s="176">
        <v>21</v>
      </c>
      <c r="M60" s="176">
        <f>G60*(1+L60/100)</f>
        <v>0</v>
      </c>
      <c r="N60" s="176">
        <v>0.58020000000000005</v>
      </c>
      <c r="O60" s="176">
        <f>ROUND(E60*N60,2)</f>
        <v>17.41</v>
      </c>
      <c r="P60" s="176">
        <v>0</v>
      </c>
      <c r="Q60" s="176">
        <f>ROUND(E60*P60,2)</f>
        <v>0</v>
      </c>
      <c r="R60" s="176" t="s">
        <v>268</v>
      </c>
      <c r="S60" s="176" t="s">
        <v>127</v>
      </c>
      <c r="T60" s="177" t="s">
        <v>146</v>
      </c>
      <c r="U60" s="161">
        <v>0.67200000000000004</v>
      </c>
      <c r="V60" s="161">
        <f>ROUND(E60*U60,2)</f>
        <v>20.16</v>
      </c>
      <c r="W60" s="161"/>
      <c r="X60" s="161" t="s">
        <v>129</v>
      </c>
      <c r="Y60" s="152"/>
      <c r="Z60" s="152"/>
      <c r="AA60" s="152"/>
      <c r="AB60" s="152"/>
      <c r="AC60" s="152"/>
      <c r="AD60" s="152"/>
      <c r="AE60" s="152"/>
      <c r="AF60" s="152"/>
      <c r="AG60" s="152" t="s">
        <v>130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">
      <c r="A61" s="159"/>
      <c r="B61" s="160"/>
      <c r="C61" s="237" t="s">
        <v>322</v>
      </c>
      <c r="D61" s="238"/>
      <c r="E61" s="238"/>
      <c r="F61" s="238"/>
      <c r="G61" s="238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52"/>
      <c r="Z61" s="152"/>
      <c r="AA61" s="152"/>
      <c r="AB61" s="152"/>
      <c r="AC61" s="152"/>
      <c r="AD61" s="152"/>
      <c r="AE61" s="152"/>
      <c r="AF61" s="152"/>
      <c r="AG61" s="152" t="s">
        <v>167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78" t="str">
        <f>C61</f>
        <v>lomařsky upraveného rigolového, bez vyplnění spár v ploše vodorovné nebo ve sklonu, s provedením lože tl. 50 mm</v>
      </c>
      <c r="BB61" s="152"/>
      <c r="BC61" s="152"/>
      <c r="BD61" s="152"/>
      <c r="BE61" s="152"/>
      <c r="BF61" s="152"/>
      <c r="BG61" s="152"/>
      <c r="BH61" s="152"/>
    </row>
    <row r="62" spans="1:60" outlineLevel="1" x14ac:dyDescent="0.2">
      <c r="A62" s="159"/>
      <c r="B62" s="160"/>
      <c r="C62" s="182" t="s">
        <v>270</v>
      </c>
      <c r="D62" s="162"/>
      <c r="E62" s="163">
        <v>30</v>
      </c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52"/>
      <c r="Z62" s="152"/>
      <c r="AA62" s="152"/>
      <c r="AB62" s="152"/>
      <c r="AC62" s="152"/>
      <c r="AD62" s="152"/>
      <c r="AE62" s="152"/>
      <c r="AF62" s="152"/>
      <c r="AG62" s="152" t="s">
        <v>132</v>
      </c>
      <c r="AH62" s="152">
        <v>0</v>
      </c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">
      <c r="A63" s="159"/>
      <c r="B63" s="160"/>
      <c r="C63" s="235"/>
      <c r="D63" s="236"/>
      <c r="E63" s="236"/>
      <c r="F63" s="236"/>
      <c r="G63" s="236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52"/>
      <c r="Z63" s="152"/>
      <c r="AA63" s="152"/>
      <c r="AB63" s="152"/>
      <c r="AC63" s="152"/>
      <c r="AD63" s="152"/>
      <c r="AE63" s="152"/>
      <c r="AF63" s="152"/>
      <c r="AG63" s="152" t="s">
        <v>140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71">
        <v>16</v>
      </c>
      <c r="B64" s="172" t="s">
        <v>323</v>
      </c>
      <c r="C64" s="181" t="s">
        <v>324</v>
      </c>
      <c r="D64" s="173" t="s">
        <v>125</v>
      </c>
      <c r="E64" s="174">
        <v>30</v>
      </c>
      <c r="F64" s="175"/>
      <c r="G64" s="176">
        <f>ROUND(E64*F64,2)</f>
        <v>0</v>
      </c>
      <c r="H64" s="175"/>
      <c r="I64" s="176">
        <f>ROUND(E64*H64,2)</f>
        <v>0</v>
      </c>
      <c r="J64" s="175"/>
      <c r="K64" s="176">
        <f>ROUND(E64*J64,2)</f>
        <v>0</v>
      </c>
      <c r="L64" s="176">
        <v>21</v>
      </c>
      <c r="M64" s="176">
        <f>G64*(1+L64/100)</f>
        <v>0</v>
      </c>
      <c r="N64" s="176">
        <v>0.10353999999999999</v>
      </c>
      <c r="O64" s="176">
        <f>ROUND(E64*N64,2)</f>
        <v>3.11</v>
      </c>
      <c r="P64" s="176">
        <v>0</v>
      </c>
      <c r="Q64" s="176">
        <f>ROUND(E64*P64,2)</f>
        <v>0</v>
      </c>
      <c r="R64" s="176" t="s">
        <v>268</v>
      </c>
      <c r="S64" s="176" t="s">
        <v>127</v>
      </c>
      <c r="T64" s="177" t="s">
        <v>146</v>
      </c>
      <c r="U64" s="161">
        <v>0.124</v>
      </c>
      <c r="V64" s="161">
        <f>ROUND(E64*U64,2)</f>
        <v>3.72</v>
      </c>
      <c r="W64" s="161"/>
      <c r="X64" s="161" t="s">
        <v>129</v>
      </c>
      <c r="Y64" s="152"/>
      <c r="Z64" s="152"/>
      <c r="AA64" s="152"/>
      <c r="AB64" s="152"/>
      <c r="AC64" s="152"/>
      <c r="AD64" s="152"/>
      <c r="AE64" s="152"/>
      <c r="AF64" s="152"/>
      <c r="AG64" s="152" t="s">
        <v>130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outlineLevel="1" x14ac:dyDescent="0.2">
      <c r="A65" s="159"/>
      <c r="B65" s="160"/>
      <c r="C65" s="237" t="s">
        <v>325</v>
      </c>
      <c r="D65" s="238"/>
      <c r="E65" s="238"/>
      <c r="F65" s="238"/>
      <c r="G65" s="238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61"/>
      <c r="Y65" s="152"/>
      <c r="Z65" s="152"/>
      <c r="AA65" s="152"/>
      <c r="AB65" s="152"/>
      <c r="AC65" s="152"/>
      <c r="AD65" s="152"/>
      <c r="AE65" s="152"/>
      <c r="AF65" s="152"/>
      <c r="AG65" s="152" t="s">
        <v>167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">
      <c r="A66" s="159"/>
      <c r="B66" s="160"/>
      <c r="C66" s="235"/>
      <c r="D66" s="236"/>
      <c r="E66" s="236"/>
      <c r="F66" s="236"/>
      <c r="G66" s="236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61"/>
      <c r="Y66" s="152"/>
      <c r="Z66" s="152"/>
      <c r="AA66" s="152"/>
      <c r="AB66" s="152"/>
      <c r="AC66" s="152"/>
      <c r="AD66" s="152"/>
      <c r="AE66" s="152"/>
      <c r="AF66" s="152"/>
      <c r="AG66" s="152" t="s">
        <v>140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x14ac:dyDescent="0.2">
      <c r="A67" s="165" t="s">
        <v>121</v>
      </c>
      <c r="B67" s="166" t="s">
        <v>78</v>
      </c>
      <c r="C67" s="180" t="s">
        <v>79</v>
      </c>
      <c r="D67" s="167"/>
      <c r="E67" s="168"/>
      <c r="F67" s="169"/>
      <c r="G67" s="169">
        <f>SUMIF(AG68:AG71,"&lt;&gt;NOR",G68:G71)</f>
        <v>0</v>
      </c>
      <c r="H67" s="169"/>
      <c r="I67" s="169">
        <f>SUM(I68:I71)</f>
        <v>0</v>
      </c>
      <c r="J67" s="169"/>
      <c r="K67" s="169">
        <f>SUM(K68:K71)</f>
        <v>0</v>
      </c>
      <c r="L67" s="169"/>
      <c r="M67" s="169">
        <f>SUM(M68:M71)</f>
        <v>0</v>
      </c>
      <c r="N67" s="169"/>
      <c r="O67" s="169">
        <f>SUM(O68:O71)</f>
        <v>0.12</v>
      </c>
      <c r="P67" s="169"/>
      <c r="Q67" s="169">
        <f>SUM(Q68:Q71)</f>
        <v>0</v>
      </c>
      <c r="R67" s="169"/>
      <c r="S67" s="169"/>
      <c r="T67" s="170"/>
      <c r="U67" s="164"/>
      <c r="V67" s="164">
        <f>SUM(V68:V71)</f>
        <v>16.13</v>
      </c>
      <c r="W67" s="164"/>
      <c r="X67" s="164"/>
      <c r="AG67" t="s">
        <v>122</v>
      </c>
    </row>
    <row r="68" spans="1:60" outlineLevel="1" x14ac:dyDescent="0.2">
      <c r="A68" s="171">
        <v>17</v>
      </c>
      <c r="B68" s="172" t="s">
        <v>326</v>
      </c>
      <c r="C68" s="181" t="s">
        <v>327</v>
      </c>
      <c r="D68" s="173" t="s">
        <v>125</v>
      </c>
      <c r="E68" s="174">
        <v>100.8</v>
      </c>
      <c r="F68" s="175"/>
      <c r="G68" s="176">
        <f>ROUND(E68*F68,2)</f>
        <v>0</v>
      </c>
      <c r="H68" s="175"/>
      <c r="I68" s="176">
        <f>ROUND(E68*H68,2)</f>
        <v>0</v>
      </c>
      <c r="J68" s="175"/>
      <c r="K68" s="176">
        <f>ROUND(E68*J68,2)</f>
        <v>0</v>
      </c>
      <c r="L68" s="176">
        <v>21</v>
      </c>
      <c r="M68" s="176">
        <f>G68*(1+L68/100)</f>
        <v>0</v>
      </c>
      <c r="N68" s="176">
        <v>1.15E-3</v>
      </c>
      <c r="O68" s="176">
        <f>ROUND(E68*N68,2)</f>
        <v>0.12</v>
      </c>
      <c r="P68" s="176">
        <v>0</v>
      </c>
      <c r="Q68" s="176">
        <f>ROUND(E68*P68,2)</f>
        <v>0</v>
      </c>
      <c r="R68" s="176" t="s">
        <v>328</v>
      </c>
      <c r="S68" s="176" t="s">
        <v>127</v>
      </c>
      <c r="T68" s="177" t="s">
        <v>146</v>
      </c>
      <c r="U68" s="161">
        <v>0.16</v>
      </c>
      <c r="V68" s="161">
        <f>ROUND(E68*U68,2)</f>
        <v>16.13</v>
      </c>
      <c r="W68" s="161"/>
      <c r="X68" s="161" t="s">
        <v>129</v>
      </c>
      <c r="Y68" s="152"/>
      <c r="Z68" s="152"/>
      <c r="AA68" s="152"/>
      <c r="AB68" s="152"/>
      <c r="AC68" s="152"/>
      <c r="AD68" s="152"/>
      <c r="AE68" s="152"/>
      <c r="AF68" s="152"/>
      <c r="AG68" s="152" t="s">
        <v>130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">
      <c r="A69" s="159"/>
      <c r="B69" s="160"/>
      <c r="C69" s="182" t="s">
        <v>329</v>
      </c>
      <c r="D69" s="162"/>
      <c r="E69" s="163">
        <v>100</v>
      </c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61"/>
      <c r="Y69" s="152"/>
      <c r="Z69" s="152"/>
      <c r="AA69" s="152"/>
      <c r="AB69" s="152"/>
      <c r="AC69" s="152"/>
      <c r="AD69" s="152"/>
      <c r="AE69" s="152"/>
      <c r="AF69" s="152"/>
      <c r="AG69" s="152" t="s">
        <v>132</v>
      </c>
      <c r="AH69" s="152">
        <v>0</v>
      </c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">
      <c r="A70" s="159"/>
      <c r="B70" s="160"/>
      <c r="C70" s="182" t="s">
        <v>330</v>
      </c>
      <c r="D70" s="162"/>
      <c r="E70" s="163">
        <v>0.8</v>
      </c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61"/>
      <c r="Y70" s="152"/>
      <c r="Z70" s="152"/>
      <c r="AA70" s="152"/>
      <c r="AB70" s="152"/>
      <c r="AC70" s="152"/>
      <c r="AD70" s="152"/>
      <c r="AE70" s="152"/>
      <c r="AF70" s="152"/>
      <c r="AG70" s="152" t="s">
        <v>132</v>
      </c>
      <c r="AH70" s="152">
        <v>0</v>
      </c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">
      <c r="A71" s="159"/>
      <c r="B71" s="160"/>
      <c r="C71" s="235"/>
      <c r="D71" s="236"/>
      <c r="E71" s="236"/>
      <c r="F71" s="236"/>
      <c r="G71" s="236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61"/>
      <c r="Y71" s="152"/>
      <c r="Z71" s="152"/>
      <c r="AA71" s="152"/>
      <c r="AB71" s="152"/>
      <c r="AC71" s="152"/>
      <c r="AD71" s="152"/>
      <c r="AE71" s="152"/>
      <c r="AF71" s="152"/>
      <c r="AG71" s="152" t="s">
        <v>140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x14ac:dyDescent="0.2">
      <c r="A72" s="165" t="s">
        <v>121</v>
      </c>
      <c r="B72" s="166" t="s">
        <v>93</v>
      </c>
      <c r="C72" s="180" t="s">
        <v>27</v>
      </c>
      <c r="D72" s="167"/>
      <c r="E72" s="168"/>
      <c r="F72" s="169"/>
      <c r="G72" s="169">
        <f>SUMIF(AG73:AG75,"&lt;&gt;NOR",G73:G75)</f>
        <v>0</v>
      </c>
      <c r="H72" s="169"/>
      <c r="I72" s="169">
        <f>SUM(I73:I75)</f>
        <v>0</v>
      </c>
      <c r="J72" s="169"/>
      <c r="K72" s="169">
        <f>SUM(K73:K75)</f>
        <v>0</v>
      </c>
      <c r="L72" s="169"/>
      <c r="M72" s="169">
        <f>SUM(M73:M75)</f>
        <v>0</v>
      </c>
      <c r="N72" s="169"/>
      <c r="O72" s="169">
        <f>SUM(O73:O75)</f>
        <v>0</v>
      </c>
      <c r="P72" s="169"/>
      <c r="Q72" s="169">
        <f>SUM(Q73:Q75)</f>
        <v>0</v>
      </c>
      <c r="R72" s="169"/>
      <c r="S72" s="169"/>
      <c r="T72" s="170"/>
      <c r="U72" s="164"/>
      <c r="V72" s="164">
        <f>SUM(V73:V75)</f>
        <v>0</v>
      </c>
      <c r="W72" s="164"/>
      <c r="X72" s="164"/>
      <c r="AG72" t="s">
        <v>122</v>
      </c>
    </row>
    <row r="73" spans="1:60" outlineLevel="1" x14ac:dyDescent="0.2">
      <c r="A73" s="171">
        <v>18</v>
      </c>
      <c r="B73" s="172" t="s">
        <v>331</v>
      </c>
      <c r="C73" s="181" t="s">
        <v>332</v>
      </c>
      <c r="D73" s="173" t="s">
        <v>333</v>
      </c>
      <c r="E73" s="174">
        <v>1</v>
      </c>
      <c r="F73" s="175"/>
      <c r="G73" s="176">
        <f>ROUND(E73*F73,2)</f>
        <v>0</v>
      </c>
      <c r="H73" s="175"/>
      <c r="I73" s="176">
        <f>ROUND(E73*H73,2)</f>
        <v>0</v>
      </c>
      <c r="J73" s="175"/>
      <c r="K73" s="176">
        <f>ROUND(E73*J73,2)</f>
        <v>0</v>
      </c>
      <c r="L73" s="176">
        <v>21</v>
      </c>
      <c r="M73" s="176">
        <f>G73*(1+L73/100)</f>
        <v>0</v>
      </c>
      <c r="N73" s="176">
        <v>0</v>
      </c>
      <c r="O73" s="176">
        <f>ROUND(E73*N73,2)</f>
        <v>0</v>
      </c>
      <c r="P73" s="176">
        <v>0</v>
      </c>
      <c r="Q73" s="176">
        <f>ROUND(E73*P73,2)</f>
        <v>0</v>
      </c>
      <c r="R73" s="176"/>
      <c r="S73" s="176" t="s">
        <v>127</v>
      </c>
      <c r="T73" s="177" t="s">
        <v>128</v>
      </c>
      <c r="U73" s="161">
        <v>0</v>
      </c>
      <c r="V73" s="161">
        <f>ROUND(E73*U73,2)</f>
        <v>0</v>
      </c>
      <c r="W73" s="161"/>
      <c r="X73" s="161" t="s">
        <v>334</v>
      </c>
      <c r="Y73" s="152"/>
      <c r="Z73" s="152"/>
      <c r="AA73" s="152"/>
      <c r="AB73" s="152"/>
      <c r="AC73" s="152"/>
      <c r="AD73" s="152"/>
      <c r="AE73" s="152"/>
      <c r="AF73" s="152"/>
      <c r="AG73" s="152" t="s">
        <v>335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">
      <c r="A74" s="159"/>
      <c r="B74" s="160"/>
      <c r="C74" s="239" t="s">
        <v>336</v>
      </c>
      <c r="D74" s="240"/>
      <c r="E74" s="240"/>
      <c r="F74" s="240"/>
      <c r="G74" s="240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61"/>
      <c r="Y74" s="152"/>
      <c r="Z74" s="152"/>
      <c r="AA74" s="152"/>
      <c r="AB74" s="152"/>
      <c r="AC74" s="152"/>
      <c r="AD74" s="152"/>
      <c r="AE74" s="152"/>
      <c r="AF74" s="152"/>
      <c r="AG74" s="152" t="s">
        <v>158</v>
      </c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78" t="str">
        <f>C74</f>
        <v>Zaměření a vytýčení stávajících inženýrských sítí v místě stavby z hlediska jejich ochrany při provádění stavby.</v>
      </c>
      <c r="BB74" s="152"/>
      <c r="BC74" s="152"/>
      <c r="BD74" s="152"/>
      <c r="BE74" s="152"/>
      <c r="BF74" s="152"/>
      <c r="BG74" s="152"/>
      <c r="BH74" s="152"/>
    </row>
    <row r="75" spans="1:60" outlineLevel="1" x14ac:dyDescent="0.2">
      <c r="A75" s="159"/>
      <c r="B75" s="160"/>
      <c r="C75" s="235"/>
      <c r="D75" s="236"/>
      <c r="E75" s="236"/>
      <c r="F75" s="236"/>
      <c r="G75" s="236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1"/>
      <c r="S75" s="161"/>
      <c r="T75" s="161"/>
      <c r="U75" s="161"/>
      <c r="V75" s="161"/>
      <c r="W75" s="161"/>
      <c r="X75" s="161"/>
      <c r="Y75" s="152"/>
      <c r="Z75" s="152"/>
      <c r="AA75" s="152"/>
      <c r="AB75" s="152"/>
      <c r="AC75" s="152"/>
      <c r="AD75" s="152"/>
      <c r="AE75" s="152"/>
      <c r="AF75" s="152"/>
      <c r="AG75" s="152" t="s">
        <v>140</v>
      </c>
      <c r="AH75" s="152"/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x14ac:dyDescent="0.2">
      <c r="A76" s="5"/>
      <c r="B76" s="6"/>
      <c r="C76" s="183"/>
      <c r="D76" s="8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AE76">
        <v>15</v>
      </c>
      <c r="AF76">
        <v>21</v>
      </c>
    </row>
    <row r="77" spans="1:60" x14ac:dyDescent="0.2">
      <c r="A77" s="155"/>
      <c r="B77" s="156" t="s">
        <v>29</v>
      </c>
      <c r="C77" s="184"/>
      <c r="D77" s="157"/>
      <c r="E77" s="158"/>
      <c r="F77" s="158"/>
      <c r="G77" s="179">
        <f>G8+G36+G48+G56+G67+G72</f>
        <v>0</v>
      </c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AE77">
        <f>SUMIF(L7:L75,AE76,G7:G75)</f>
        <v>0</v>
      </c>
      <c r="AF77">
        <f>SUMIF(L7:L75,AF76,G7:G75)</f>
        <v>0</v>
      </c>
      <c r="AG77" t="s">
        <v>241</v>
      </c>
    </row>
    <row r="78" spans="1:60" x14ac:dyDescent="0.2">
      <c r="C78" s="185"/>
      <c r="D78" s="143"/>
      <c r="AG78" t="s">
        <v>242</v>
      </c>
    </row>
    <row r="79" spans="1:60" x14ac:dyDescent="0.2">
      <c r="D79" s="143"/>
    </row>
    <row r="80" spans="1:60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sheetProtection password="C71F" sheet="1"/>
  <mergeCells count="37">
    <mergeCell ref="C11:G11"/>
    <mergeCell ref="A1:G1"/>
    <mergeCell ref="C2:G2"/>
    <mergeCell ref="C3:G3"/>
    <mergeCell ref="C4:G4"/>
    <mergeCell ref="C10:G10"/>
    <mergeCell ref="C32:G32"/>
    <mergeCell ref="C13:G13"/>
    <mergeCell ref="C15:G15"/>
    <mergeCell ref="C17:G17"/>
    <mergeCell ref="C18:G18"/>
    <mergeCell ref="C20:G20"/>
    <mergeCell ref="C22:G22"/>
    <mergeCell ref="C24:G24"/>
    <mergeCell ref="C25:G25"/>
    <mergeCell ref="C27:G27"/>
    <mergeCell ref="C28:G28"/>
    <mergeCell ref="C30:G30"/>
    <mergeCell ref="C59:G59"/>
    <mergeCell ref="C33:G33"/>
    <mergeCell ref="C35:G35"/>
    <mergeCell ref="C38:G38"/>
    <mergeCell ref="C42:G42"/>
    <mergeCell ref="C44:G44"/>
    <mergeCell ref="C47:G47"/>
    <mergeCell ref="C50:G50"/>
    <mergeCell ref="C52:G52"/>
    <mergeCell ref="C53:G53"/>
    <mergeCell ref="C55:G55"/>
    <mergeCell ref="C58:G58"/>
    <mergeCell ref="C75:G75"/>
    <mergeCell ref="C61:G61"/>
    <mergeCell ref="C63:G63"/>
    <mergeCell ref="C65:G65"/>
    <mergeCell ref="C66:G66"/>
    <mergeCell ref="C71:G71"/>
    <mergeCell ref="C74:G7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52</vt:i4>
      </vt:variant>
    </vt:vector>
  </HeadingPairs>
  <TitlesOfParts>
    <vt:vector size="58" baseType="lpstr">
      <vt:lpstr>Pokyny pro vyplnění</vt:lpstr>
      <vt:lpstr>Stavba</vt:lpstr>
      <vt:lpstr>VzorPolozky</vt:lpstr>
      <vt:lpstr>01 1 Pol</vt:lpstr>
      <vt:lpstr>01 2 Pol</vt:lpstr>
      <vt:lpstr>01 3.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'01 1 Pol'!Názvy_tisku</vt:lpstr>
      <vt:lpstr>'01 2 Pol'!Názvy_tisku</vt:lpstr>
      <vt:lpstr>'01 3. Pol'!Názvy_tisku</vt:lpstr>
      <vt:lpstr>oadresa</vt:lpstr>
      <vt:lpstr>Stavba!Objednatel</vt:lpstr>
      <vt:lpstr>Stavba!Objekt</vt:lpstr>
      <vt:lpstr>'01 1 Pol'!Oblast_tisku</vt:lpstr>
      <vt:lpstr>'01 2 Pol'!Oblast_tisku</vt:lpstr>
      <vt:lpstr>'01 3.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Pavel Kubeš</cp:lastModifiedBy>
  <cp:lastPrinted>2014-02-28T09:52:57Z</cp:lastPrinted>
  <dcterms:created xsi:type="dcterms:W3CDTF">2009-04-08T07:15:50Z</dcterms:created>
  <dcterms:modified xsi:type="dcterms:W3CDTF">2019-05-29T10:33:03Z</dcterms:modified>
</cp:coreProperties>
</file>